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9696" windowHeight="6336" tabRatio="545" activeTab="4"/>
  </bookViews>
  <sheets>
    <sheet name="Sheet1" sheetId="1" r:id="rId1"/>
    <sheet name="Sheet2" sheetId="2" r:id="rId2"/>
    <sheet name="歷年件數" sheetId="3" r:id="rId3"/>
    <sheet name="統計表 " sheetId="4" r:id="rId4"/>
    <sheet name="結案率排名 " sheetId="5" r:id="rId5"/>
  </sheets>
  <definedNames>
    <definedName name="_xlnm.Print_Area" localSheetId="3">'統計表 '!$A$1:$P$52</definedName>
    <definedName name="_xlnm.Print_Area" localSheetId="4">'結案率排名 '!$A$1:$J$42</definedName>
    <definedName name="_xlnm.Print_Area" localSheetId="2">'歷年件數'!$A$1:$L$46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<sst xmlns="http://schemas.openxmlformats.org/spreadsheetml/2006/main" count="390" uniqueCount="164">
  <si>
    <t>名稱</t>
  </si>
  <si>
    <t>中央</t>
  </si>
  <si>
    <t>經濟部</t>
  </si>
  <si>
    <t>交通部</t>
  </si>
  <si>
    <t>內政部</t>
  </si>
  <si>
    <t>國防部</t>
  </si>
  <si>
    <t>財政部</t>
  </si>
  <si>
    <t>外交部</t>
  </si>
  <si>
    <t>教育部</t>
  </si>
  <si>
    <t>法務部</t>
  </si>
  <si>
    <t>小計</t>
  </si>
  <si>
    <t>地方</t>
  </si>
  <si>
    <t>基隆市政府</t>
  </si>
  <si>
    <t>臺中市政府</t>
  </si>
  <si>
    <t>臺南市政府</t>
  </si>
  <si>
    <t>第2季
受理件數</t>
  </si>
  <si>
    <t>第1季
受理件數</t>
  </si>
  <si>
    <t>年度</t>
  </si>
  <si>
    <t>92年度</t>
  </si>
  <si>
    <t>93年度</t>
  </si>
  <si>
    <t>94年度</t>
  </si>
  <si>
    <t>合計</t>
  </si>
  <si>
    <t>件數</t>
  </si>
  <si>
    <t>第4季
受理件數</t>
  </si>
  <si>
    <t>95年度</t>
  </si>
  <si>
    <t>全民督工歷年辦理件數一覽表</t>
  </si>
  <si>
    <t>91年度
(7月起)</t>
  </si>
  <si>
    <t>97年度</t>
  </si>
  <si>
    <t>製圖用</t>
  </si>
  <si>
    <t>96年度</t>
  </si>
  <si>
    <t>98年度</t>
  </si>
  <si>
    <t>第4季
未完成件數</t>
  </si>
  <si>
    <t>合計
受理件數</t>
  </si>
  <si>
    <t>本年
未結案率</t>
  </si>
  <si>
    <t>合計
未完成件數</t>
  </si>
  <si>
    <t>總計</t>
  </si>
  <si>
    <t>合計</t>
  </si>
  <si>
    <t>第2季
未完成件數</t>
  </si>
  <si>
    <t>第3季
未完成件數</t>
  </si>
  <si>
    <t>衛生署</t>
  </si>
  <si>
    <t>退輔會</t>
  </si>
  <si>
    <t>國科會</t>
  </si>
  <si>
    <t>文建會</t>
  </si>
  <si>
    <t>農委會</t>
  </si>
  <si>
    <t>勞委會</t>
  </si>
  <si>
    <t>環保署</t>
  </si>
  <si>
    <t>原民會</t>
  </si>
  <si>
    <t>體委會</t>
  </si>
  <si>
    <t>海巡署</t>
  </si>
  <si>
    <t>研考會</t>
  </si>
  <si>
    <t>人行局</t>
  </si>
  <si>
    <t>客委會</t>
  </si>
  <si>
    <t>工程會</t>
  </si>
  <si>
    <t>臺北市</t>
  </si>
  <si>
    <t>新北市</t>
  </si>
  <si>
    <t>高雄市</t>
  </si>
  <si>
    <t>臺中市</t>
  </si>
  <si>
    <t>臺南市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</si>
  <si>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</si>
  <si>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</si>
  <si>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</si>
  <si>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</si>
  <si>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</si>
  <si>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</si>
  <si>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</si>
  <si>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</si>
  <si>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</si>
  <si>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</si>
  <si>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</si>
  <si>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</si>
  <si>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</si>
  <si>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</si>
  <si>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</si>
  <si>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</si>
  <si>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</si>
  <si>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中央截至本季
未結案率(%)</t>
  </si>
  <si>
    <t>地方截至本季
未結案率(%)</t>
  </si>
  <si>
    <t>第1季
未完成件數</t>
  </si>
  <si>
    <t>新北市政府</t>
  </si>
  <si>
    <t>合計未完成件數</t>
  </si>
  <si>
    <t>未完成案件</t>
  </si>
  <si>
    <t>已完成案件</t>
  </si>
  <si>
    <t>99年度</t>
  </si>
  <si>
    <t>故宮博物院</t>
  </si>
  <si>
    <t>故宮博物院</t>
  </si>
  <si>
    <t>全民督工100年度第3季通報案件及未結案統計表</t>
  </si>
  <si>
    <t>以前年度未完成件數</t>
  </si>
  <si>
    <t>本季</t>
  </si>
  <si>
    <r>
      <t>第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季
受理件數</t>
    </r>
  </si>
  <si>
    <t>總件數</t>
  </si>
  <si>
    <t>年度</t>
  </si>
  <si>
    <t>衛生署</t>
  </si>
  <si>
    <t>退輔會</t>
  </si>
  <si>
    <t>國科會</t>
  </si>
  <si>
    <t>文建會</t>
  </si>
  <si>
    <t>農委會</t>
  </si>
  <si>
    <t>勞委會</t>
  </si>
  <si>
    <t>環保署</t>
  </si>
  <si>
    <t>原民會</t>
  </si>
  <si>
    <t>體委會</t>
  </si>
  <si>
    <t>海巡署</t>
  </si>
  <si>
    <t>研考會</t>
  </si>
  <si>
    <t>人行局</t>
  </si>
  <si>
    <t>客委會</t>
  </si>
  <si>
    <t>工程會</t>
  </si>
  <si>
    <t>合計
完成件數</t>
  </si>
  <si>
    <t>本年
結案率</t>
  </si>
  <si>
    <t>受理件數</t>
  </si>
  <si>
    <t>中央結案率(%)</t>
  </si>
  <si>
    <t>地方結案率(%)</t>
  </si>
  <si>
    <t>已完成件數</t>
  </si>
  <si>
    <t>100年度</t>
  </si>
  <si>
    <t>未完成件數</t>
  </si>
  <si>
    <t>臺北縣</t>
  </si>
  <si>
    <t>臺中縣</t>
  </si>
  <si>
    <t>臺南縣</t>
  </si>
  <si>
    <t>高雄縣</t>
  </si>
  <si>
    <t>通報編號</t>
  </si>
  <si>
    <t>主管機關</t>
  </si>
  <si>
    <t>通報日期</t>
  </si>
  <si>
    <t>通報主題</t>
  </si>
  <si>
    <t>通報人</t>
  </si>
  <si>
    <t>分文</t>
  </si>
  <si>
    <t>結案</t>
  </si>
  <si>
    <t>逾期案件</t>
  </si>
  <si>
    <t>100/12/30</t>
  </si>
  <si>
    <t>已分文</t>
  </si>
  <si>
    <t>否</t>
  </si>
  <si>
    <t>污水接管施作停頓未完成請儘快施作</t>
  </si>
  <si>
    <t>游小姐</t>
  </si>
  <si>
    <t>李小姐</t>
  </si>
  <si>
    <t>行政院農業委員會</t>
  </si>
  <si>
    <t>100/12/26</t>
  </si>
  <si>
    <t>[農委會]施工占用私地</t>
  </si>
  <si>
    <t>劉先生</t>
  </si>
  <si>
    <t>路面品質不良!</t>
  </si>
  <si>
    <t>yoshifumi</t>
  </si>
  <si>
    <t>逾期通知</t>
  </si>
  <si>
    <t>100/12/20</t>
  </si>
  <si>
    <t>[新北市]永和區人行步道工程工進緩慢且又破損</t>
  </si>
  <si>
    <t>詩益</t>
  </si>
  <si>
    <t>100/12/19</t>
  </si>
  <si>
    <t>在泥巴下面的真相(廢棄的事業廢棄物)</t>
  </si>
  <si>
    <t>周金益</t>
  </si>
  <si>
    <t>國立故宮博物院</t>
  </si>
  <si>
    <t>100/11/25</t>
  </si>
  <si>
    <t>亂丟工程廢棄物，影響到環境衛生及河川安全</t>
  </si>
  <si>
    <t>廖先生</t>
  </si>
  <si>
    <t>100/08/23</t>
  </si>
  <si>
    <t>東門溪排水渠應急工程施工致路面泥濘水電管線均被挖斷</t>
  </si>
  <si>
    <t>行政院公共工程委員會</t>
  </si>
  <si>
    <t>100/07/05</t>
  </si>
  <si>
    <t>大理測試照片上傳說明用</t>
  </si>
  <si>
    <t>計數 的通報編號</t>
  </si>
  <si>
    <t>總計</t>
  </si>
  <si>
    <t>屏東縣政府</t>
  </si>
  <si>
    <t xml:space="preserve">
未完成件數</t>
  </si>
  <si>
    <t xml:space="preserve">
未完成件數</t>
  </si>
  <si>
    <t>資料時間：101.1.19</t>
  </si>
  <si>
    <t>全民督100年度通報案件統計表</t>
  </si>
  <si>
    <t>屏東縣</t>
  </si>
  <si>
    <t>100年度中央各部會結案率平均為99.76%，內政部、農委會及故宮博物院等3個機關未達平均標準。</t>
  </si>
  <si>
    <t>100年度各地方政府未結案率平均為99.69%，有新北市、臺中市及屏東市等3個機關未達平均標準。</t>
  </si>
  <si>
    <t>資料時間：101.1.19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</si>
</sst>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);[Red]\(0.00\)"/>
    <numFmt numFmtId="180" formatCode="[$-404]AM/PM\ hh:mm:ss"/>
    <numFmt numFmtId="181" formatCode="0.0000_);[Red]\(0.0000\)"/>
    <numFmt numFmtId="182" formatCode="0.0_);[Red]\(0.0\)"/>
    <numFmt numFmtId="183" formatCode="0.0%"/>
    <numFmt numFmtId="184" formatCode="0_);[Red]\(0\)"/>
    <numFmt numFmtId="185" formatCode="0_ "/>
    <numFmt numFmtId="186" formatCode="0.00_ "/>
  </numFmts>
  <fonts count="30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color indexed="12"/>
      <name val="標楷體"/>
      <family val="4"/>
    </font>
    <font>
      <b/>
      <sz val="16"/>
      <name val="標楷體"/>
      <family val="4"/>
    </font>
    <font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2"/>
      <name val="Times New Roman"/>
      <family val="1"/>
    </font>
    <font>
      <sz val="14.25"/>
      <name val="新細明體"/>
      <family val="1"/>
    </font>
    <font>
      <sz val="12"/>
      <color indexed="9"/>
      <name val="標楷體"/>
      <family val="4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sz val="14.25"/>
      <name val="標楷體"/>
      <family val="4"/>
    </font>
    <font>
      <sz val="12"/>
      <color indexed="9"/>
      <name val="新細明體"/>
      <family val="1"/>
    </font>
    <font>
      <sz val="12"/>
      <color indexed="10"/>
      <name val="Times New Roman"/>
      <family val="1"/>
    </font>
    <font>
      <sz val="9.25"/>
      <name val="標楷體"/>
      <family val="4"/>
    </font>
    <font>
      <sz val="11"/>
      <name val="標楷體"/>
      <family val="4"/>
    </font>
    <font>
      <sz val="12"/>
      <color indexed="45"/>
      <name val="標楷體"/>
      <family val="4"/>
    </font>
    <font>
      <sz val="10.25"/>
      <name val="標楷體"/>
      <family val="4"/>
    </font>
    <font>
      <sz val="14.5"/>
      <name val="標楷體"/>
      <family val="4"/>
    </font>
    <font>
      <sz val="13"/>
      <name val="標楷體"/>
      <family val="4"/>
    </font>
    <font>
      <sz val="15"/>
      <color indexed="10"/>
      <name val="標楷體"/>
      <family val="4"/>
    </font>
    <font>
      <sz val="13"/>
      <name val="新細明體"/>
      <family val="1"/>
    </font>
    <font>
      <sz val="12.25"/>
      <name val="標楷體"/>
      <family val="4"/>
    </font>
    <font>
      <sz val="9.75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83" fontId="4" fillId="0" borderId="0" xfId="0" applyNumberFormat="1" applyFont="1" applyAlignment="1">
      <alignment horizontal="right" vertical="center"/>
    </xf>
    <xf numFmtId="179" fontId="14" fillId="0" borderId="4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83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183" fontId="4" fillId="0" borderId="0" xfId="0" applyNumberFormat="1" applyFont="1" applyFill="1" applyAlignment="1">
      <alignment horizontal="center" vertical="center"/>
    </xf>
    <xf numFmtId="184" fontId="5" fillId="0" borderId="3" xfId="0" applyNumberFormat="1" applyFont="1" applyFill="1" applyBorder="1" applyAlignment="1">
      <alignment horizontal="center" vertical="center" wrapText="1"/>
    </xf>
    <xf numFmtId="184" fontId="5" fillId="0" borderId="4" xfId="0" applyNumberFormat="1" applyFont="1" applyFill="1" applyBorder="1" applyAlignment="1">
      <alignment horizontal="center" vertical="center" wrapText="1"/>
    </xf>
    <xf numFmtId="184" fontId="7" fillId="0" borderId="2" xfId="0" applyNumberFormat="1" applyFont="1" applyFill="1" applyBorder="1" applyAlignment="1">
      <alignment horizontal="center" vertical="center" wrapText="1"/>
    </xf>
    <xf numFmtId="184" fontId="7" fillId="0" borderId="5" xfId="0" applyNumberFormat="1" applyFont="1" applyFill="1" applyBorder="1" applyAlignment="1">
      <alignment horizontal="center" vertical="center" wrapText="1"/>
    </xf>
    <xf numFmtId="184" fontId="12" fillId="0" borderId="2" xfId="0" applyNumberFormat="1" applyFont="1" applyFill="1" applyBorder="1" applyAlignment="1">
      <alignment horizontal="center" vertical="center" wrapText="1"/>
    </xf>
    <xf numFmtId="184" fontId="6" fillId="0" borderId="2" xfId="0" applyNumberFormat="1" applyFont="1" applyFill="1" applyBorder="1" applyAlignment="1">
      <alignment horizontal="center" vertical="center" wrapText="1"/>
    </xf>
    <xf numFmtId="184" fontId="6" fillId="0" borderId="2" xfId="0" applyNumberFormat="1" applyFont="1" applyFill="1" applyBorder="1" applyAlignment="1">
      <alignment horizontal="center" vertical="center"/>
    </xf>
    <xf numFmtId="184" fontId="6" fillId="0" borderId="5" xfId="0" applyNumberFormat="1" applyFont="1" applyFill="1" applyBorder="1" applyAlignment="1">
      <alignment horizontal="center" vertical="center"/>
    </xf>
    <xf numFmtId="184" fontId="6" fillId="0" borderId="6" xfId="0" applyNumberFormat="1" applyFont="1" applyFill="1" applyBorder="1" applyAlignment="1">
      <alignment horizontal="center" vertical="center" wrapText="1"/>
    </xf>
    <xf numFmtId="184" fontId="6" fillId="0" borderId="7" xfId="0" applyNumberFormat="1" applyFont="1" applyFill="1" applyBorder="1" applyAlignment="1">
      <alignment horizontal="center" vertical="center" wrapText="1"/>
    </xf>
    <xf numFmtId="184" fontId="4" fillId="0" borderId="0" xfId="0" applyNumberFormat="1" applyFont="1" applyFill="1" applyAlignment="1">
      <alignment horizontal="center" vertical="center"/>
    </xf>
    <xf numFmtId="184" fontId="14" fillId="0" borderId="0" xfId="0" applyNumberFormat="1" applyFont="1" applyFill="1" applyAlignment="1">
      <alignment horizontal="right" vertical="center"/>
    </xf>
    <xf numFmtId="184" fontId="12" fillId="0" borderId="0" xfId="0" applyNumberFormat="1" applyFont="1" applyFill="1" applyBorder="1" applyAlignment="1">
      <alignment horizontal="center" vertical="center" wrapText="1"/>
    </xf>
    <xf numFmtId="184" fontId="4" fillId="0" borderId="0" xfId="0" applyNumberFormat="1" applyFont="1" applyFill="1" applyAlignment="1">
      <alignment horizontal="right" vertical="center"/>
    </xf>
    <xf numFmtId="184" fontId="14" fillId="0" borderId="0" xfId="0" applyNumberFormat="1" applyFont="1" applyFill="1" applyAlignment="1">
      <alignment horizontal="center" vertical="center"/>
    </xf>
    <xf numFmtId="185" fontId="5" fillId="0" borderId="3" xfId="0" applyNumberFormat="1" applyFont="1" applyFill="1" applyBorder="1" applyAlignment="1">
      <alignment horizontal="center" vertical="center" wrapText="1"/>
    </xf>
    <xf numFmtId="185" fontId="4" fillId="0" borderId="0" xfId="0" applyNumberFormat="1" applyFont="1" applyFill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184" fontId="12" fillId="0" borderId="5" xfId="0" applyNumberFormat="1" applyFont="1" applyFill="1" applyBorder="1" applyAlignment="1">
      <alignment horizontal="center" vertical="center" wrapText="1"/>
    </xf>
    <xf numFmtId="184" fontId="7" fillId="0" borderId="1" xfId="0" applyNumberFormat="1" applyFont="1" applyFill="1" applyBorder="1" applyAlignment="1">
      <alignment horizontal="center" vertical="center" wrapText="1"/>
    </xf>
    <xf numFmtId="184" fontId="6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84" fontId="6" fillId="0" borderId="1" xfId="0" applyNumberFormat="1" applyFont="1" applyFill="1" applyBorder="1" applyAlignment="1">
      <alignment horizontal="center" vertical="center" wrapText="1"/>
    </xf>
    <xf numFmtId="183" fontId="14" fillId="0" borderId="3" xfId="0" applyNumberFormat="1" applyFont="1" applyFill="1" applyBorder="1" applyAlignment="1">
      <alignment horizontal="center" vertical="center" wrapText="1"/>
    </xf>
    <xf numFmtId="183" fontId="6" fillId="0" borderId="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4" fontId="19" fillId="0" borderId="2" xfId="0" applyNumberFormat="1" applyFont="1" applyFill="1" applyBorder="1" applyAlignment="1">
      <alignment horizontal="center" vertical="center" wrapText="1"/>
    </xf>
    <xf numFmtId="184" fontId="6" fillId="0" borderId="5" xfId="0" applyNumberFormat="1" applyFont="1" applyFill="1" applyBorder="1" applyAlignment="1">
      <alignment horizontal="center" vertical="center" wrapText="1"/>
    </xf>
    <xf numFmtId="184" fontId="4" fillId="0" borderId="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179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84" fontId="6" fillId="0" borderId="12" xfId="0" applyNumberFormat="1" applyFont="1" applyFill="1" applyBorder="1" applyAlignment="1">
      <alignment horizontal="center" vertical="center" wrapText="1"/>
    </xf>
    <xf numFmtId="183" fontId="14" fillId="0" borderId="13" xfId="0" applyNumberFormat="1" applyFont="1" applyFill="1" applyBorder="1" applyAlignment="1">
      <alignment horizontal="center" vertical="center" wrapText="1"/>
    </xf>
    <xf numFmtId="183" fontId="5" fillId="0" borderId="3" xfId="0" applyNumberFormat="1" applyFont="1" applyFill="1" applyBorder="1" applyAlignment="1">
      <alignment horizontal="center" vertical="center" wrapText="1"/>
    </xf>
    <xf numFmtId="183" fontId="7" fillId="0" borderId="2" xfId="0" applyNumberFormat="1" applyFont="1" applyFill="1" applyBorder="1" applyAlignment="1">
      <alignment horizontal="center" vertical="center" wrapText="1"/>
    </xf>
    <xf numFmtId="179" fontId="14" fillId="0" borderId="0" xfId="0" applyNumberFormat="1" applyFont="1" applyFill="1" applyBorder="1" applyAlignment="1">
      <alignment horizontal="left" vertical="center" wrapText="1"/>
    </xf>
    <xf numFmtId="179" fontId="14" fillId="0" borderId="0" xfId="0" applyNumberFormat="1" applyFont="1" applyFill="1" applyBorder="1" applyAlignment="1">
      <alignment horizontal="center" vertical="center"/>
    </xf>
    <xf numFmtId="179" fontId="14" fillId="2" borderId="0" xfId="0" applyNumberFormat="1" applyFont="1" applyFill="1" applyBorder="1" applyAlignment="1">
      <alignment horizontal="left" vertical="center" wrapText="1"/>
    </xf>
    <xf numFmtId="184" fontId="6" fillId="0" borderId="14" xfId="0" applyNumberFormat="1" applyFont="1" applyFill="1" applyBorder="1" applyAlignment="1">
      <alignment horizontal="center" vertical="center" wrapText="1"/>
    </xf>
    <xf numFmtId="184" fontId="5" fillId="0" borderId="15" xfId="0" applyNumberFormat="1" applyFont="1" applyFill="1" applyBorder="1" applyAlignment="1">
      <alignment horizontal="center" vertical="center" wrapText="1"/>
    </xf>
    <xf numFmtId="184" fontId="6" fillId="0" borderId="8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184" fontId="5" fillId="0" borderId="0" xfId="0" applyNumberFormat="1" applyFont="1" applyFill="1" applyBorder="1" applyAlignment="1">
      <alignment horizontal="center" vertical="center" wrapText="1"/>
    </xf>
    <xf numFmtId="184" fontId="6" fillId="0" borderId="8" xfId="0" applyNumberFormat="1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center" vertical="center" wrapText="1"/>
    </xf>
    <xf numFmtId="184" fontId="12" fillId="0" borderId="17" xfId="0" applyNumberFormat="1" applyFont="1" applyFill="1" applyBorder="1" applyAlignment="1">
      <alignment horizontal="center" vertical="center" wrapText="1"/>
    </xf>
    <xf numFmtId="184" fontId="6" fillId="0" borderId="17" xfId="0" applyNumberFormat="1" applyFont="1" applyFill="1" applyBorder="1" applyAlignment="1">
      <alignment horizontal="center" vertical="center"/>
    </xf>
    <xf numFmtId="183" fontId="5" fillId="0" borderId="15" xfId="0" applyNumberFormat="1" applyFont="1" applyFill="1" applyBorder="1" applyAlignment="1">
      <alignment horizontal="center" vertical="center" wrapText="1"/>
    </xf>
    <xf numFmtId="183" fontId="7" fillId="0" borderId="8" xfId="0" applyNumberFormat="1" applyFont="1" applyFill="1" applyBorder="1" applyAlignment="1">
      <alignment horizontal="center" vertical="center" wrapText="1"/>
    </xf>
    <xf numFmtId="183" fontId="6" fillId="0" borderId="8" xfId="0" applyNumberFormat="1" applyFont="1" applyFill="1" applyBorder="1" applyAlignment="1">
      <alignment horizontal="center" vertical="center" wrapText="1"/>
    </xf>
    <xf numFmtId="183" fontId="14" fillId="0" borderId="0" xfId="0" applyNumberFormat="1" applyFont="1" applyFill="1" applyBorder="1" applyAlignment="1">
      <alignment horizontal="center" vertical="center" wrapText="1"/>
    </xf>
    <xf numFmtId="184" fontId="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183" fontId="6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83" fontId="14" fillId="0" borderId="0" xfId="0" applyNumberFormat="1" applyFont="1" applyFill="1" applyBorder="1" applyAlignment="1">
      <alignment horizontal="center" vertical="center"/>
    </xf>
    <xf numFmtId="183" fontId="14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185" fontId="14" fillId="0" borderId="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85" fontId="14" fillId="0" borderId="13" xfId="0" applyNumberFormat="1" applyFont="1" applyFill="1" applyBorder="1" applyAlignment="1">
      <alignment horizontal="center" vertical="center" wrapText="1"/>
    </xf>
    <xf numFmtId="0" fontId="0" fillId="0" borderId="0" xfId="15">
      <alignment vertical="center"/>
      <protection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10" fontId="14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0" fontId="6" fillId="0" borderId="1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10" fontId="22" fillId="0" borderId="1" xfId="0" applyNumberFormat="1" applyFont="1" applyFill="1" applyBorder="1" applyAlignment="1">
      <alignment horizontal="left" vertical="center" wrapText="1"/>
    </xf>
    <xf numFmtId="10" fontId="14" fillId="0" borderId="0" xfId="0" applyNumberFormat="1" applyFont="1" applyFill="1" applyBorder="1" applyAlignment="1">
      <alignment horizontal="center" vertical="center"/>
    </xf>
    <xf numFmtId="10" fontId="14" fillId="0" borderId="4" xfId="0" applyNumberFormat="1" applyFont="1" applyFill="1" applyBorder="1" applyAlignment="1">
      <alignment horizontal="center" vertical="center" wrapText="1"/>
    </xf>
    <xf numFmtId="10" fontId="14" fillId="2" borderId="0" xfId="0" applyNumberFormat="1" applyFont="1" applyFill="1" applyBorder="1" applyAlignment="1">
      <alignment horizontal="center" vertical="center"/>
    </xf>
    <xf numFmtId="184" fontId="7" fillId="0" borderId="9" xfId="0" applyNumberFormat="1" applyFont="1" applyFill="1" applyBorder="1" applyAlignment="1">
      <alignment horizontal="center" vertical="center" wrapText="1"/>
    </xf>
    <xf numFmtId="184" fontId="7" fillId="0" borderId="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84" fontId="5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</cellXfs>
  <cellStyles count="9">
    <cellStyle name="Normal" xfId="0"/>
    <cellStyle name="一般_Book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'歷年件數'!$B$2:$K$2</c:f>
              <c:strCache/>
            </c:strRef>
          </c:cat>
          <c:val>
            <c:numRef>
              <c:f>'歷年件數'!$B$3:$K$3</c:f>
              <c:numCache/>
            </c:numRef>
          </c:val>
          <c:shape val="cylinder"/>
        </c:ser>
        <c:shape val="box"/>
        <c:axId val="64379674"/>
        <c:axId val="42546155"/>
      </c:bar3DChart>
      <c:catAx>
        <c:axId val="64379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25" b="0" i="0" u="none" baseline="0"/>
            </a:pPr>
          </a:p>
        </c:txPr>
        <c:crossAx val="42546155"/>
        <c:crosses val="autoZero"/>
        <c:auto val="1"/>
        <c:lblOffset val="100"/>
        <c:tickLblSkip val="1"/>
        <c:noMultiLvlLbl val="0"/>
      </c:catAx>
      <c:valAx>
        <c:axId val="4254615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25" b="0" i="0" u="none" baseline="0"/>
                  <a:t>累計件數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37967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100年度通報案件未結案數量</a:t>
            </a:r>
          </a:p>
        </c:rich>
      </c:tx>
      <c:layout>
        <c:manualLayout>
          <c:xMode val="factor"/>
          <c:yMode val="factor"/>
          <c:x val="0.0145"/>
          <c:y val="-0.00575"/>
        </c:manualLayout>
      </c:layout>
      <c:spPr>
        <a:noFill/>
        <a:ln>
          <a:noFill/>
        </a:ln>
      </c:spPr>
    </c:title>
    <c:view3D>
      <c:rotX val="19"/>
      <c:rotY val="44"/>
      <c:depthPercent val="100"/>
      <c:rAngAx val="1"/>
    </c:view3D>
    <c:plotArea>
      <c:layout>
        <c:manualLayout>
          <c:xMode val="edge"/>
          <c:yMode val="edge"/>
          <c:x val="0"/>
          <c:y val="0.12475"/>
          <c:w val="0.98775"/>
          <c:h val="0.843"/>
        </c:manualLayout>
      </c:layout>
      <c:bar3DChart>
        <c:barDir val="col"/>
        <c:grouping val="stacked"/>
        <c:varyColors val="0"/>
        <c:ser>
          <c:idx val="3"/>
          <c:order val="0"/>
          <c:tx>
            <c:strRef>
              <c:f>'歷年件數'!$H$19</c:f>
              <c:strCache>
                <c:ptCount val="1"/>
                <c:pt idx="0">
                  <c:v>第3季
未完成件數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'歷年件數'!$D$20:$D$26</c:f>
              <c:strCache/>
            </c:strRef>
          </c:cat>
          <c:val>
            <c:numRef>
              <c:f>'歷年件數'!$H$20:$H$26</c:f>
              <c:numCache/>
            </c:numRef>
          </c:val>
          <c:shape val="box"/>
        </c:ser>
        <c:ser>
          <c:idx val="0"/>
          <c:order val="1"/>
          <c:tx>
            <c:strRef>
              <c:f>'歷年件數'!$I$19</c:f>
              <c:strCache>
                <c:ptCount val="1"/>
                <c:pt idx="0">
                  <c:v>第4季
未完成件數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'歷年件數'!$D$20:$D$26</c:f>
              <c:strCache/>
            </c:strRef>
          </c:cat>
          <c:val>
            <c:numRef>
              <c:f>'歷年件數'!$I$20:$I$26</c:f>
              <c:numCache/>
            </c:numRef>
          </c:val>
          <c:shape val="box"/>
        </c:ser>
        <c:overlap val="100"/>
        <c:shape val="box"/>
        <c:axId val="47371076"/>
        <c:axId val="23686501"/>
      </c:bar3DChart>
      <c:catAx>
        <c:axId val="47371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3686501"/>
        <c:crosses val="autoZero"/>
        <c:auto val="1"/>
        <c:lblOffset val="100"/>
        <c:tickLblSkip val="1"/>
        <c:noMultiLvlLbl val="0"/>
      </c:catAx>
      <c:valAx>
        <c:axId val="23686501"/>
        <c:scaling>
          <c:orientation val="minMax"/>
          <c:max val="6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件數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371076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3"/>
          <c:y val="0.153"/>
          <c:w val="0.342"/>
          <c:h val="0.173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2045"/>
          <c:y val="0.315"/>
          <c:w val="0.633"/>
          <c:h val="0.37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'統計表 '!$V$2:$W$2</c:f>
              <c:strCache/>
            </c:strRef>
          </c:cat>
          <c:val>
            <c:numRef>
              <c:f>'統計表 '!$V$3:$W$3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100年度地方政府執行未結案率(%)</a:t>
            </a:r>
          </a:p>
        </c:rich>
      </c:tx>
      <c:layout>
        <c:manualLayout>
          <c:xMode val="factor"/>
          <c:yMode val="factor"/>
          <c:x val="-0.0305"/>
          <c:y val="0.9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08"/>
          <c:w val="0.965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'統計表 '!$AE$2</c:f>
              <c:strCache>
                <c:ptCount val="1"/>
                <c:pt idx="0">
                  <c:v>受理件數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'統計表 '!$AD$23:$AD$25</c:f>
              <c:strCache>
                <c:ptCount val="3"/>
                <c:pt idx="0">
                  <c:v>新北市</c:v>
                </c:pt>
                <c:pt idx="1">
                  <c:v>臺南市</c:v>
                </c:pt>
                <c:pt idx="2">
                  <c:v>屏東縣</c:v>
                </c:pt>
              </c:strCache>
            </c:strRef>
          </c:cat>
          <c:val>
            <c:numRef>
              <c:f>'統計表 '!$AE$23:$AE$25</c:f>
              <c:numCache>
                <c:ptCount val="3"/>
                <c:pt idx="0">
                  <c:v>509</c:v>
                </c:pt>
                <c:pt idx="1">
                  <c:v>89</c:v>
                </c:pt>
                <c:pt idx="2">
                  <c:v>47</c:v>
                </c:pt>
              </c:numCache>
            </c:numRef>
          </c:val>
        </c:ser>
        <c:ser>
          <c:idx val="1"/>
          <c:order val="1"/>
          <c:tx>
            <c:strRef>
              <c:f>'統計表 '!$AG$2</c:f>
              <c:strCache>
                <c:ptCount val="1"/>
                <c:pt idx="0">
                  <c:v>已完成件數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_);[Red]\(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'統計表 '!$AD$23:$AD$25</c:f>
              <c:strCache>
                <c:ptCount val="3"/>
                <c:pt idx="0">
                  <c:v>新北市</c:v>
                </c:pt>
                <c:pt idx="1">
                  <c:v>臺南市</c:v>
                </c:pt>
                <c:pt idx="2">
                  <c:v>屏東縣</c:v>
                </c:pt>
              </c:strCache>
            </c:strRef>
          </c:cat>
          <c:val>
            <c:numRef>
              <c:f>'統計表 '!$AG$23:$AG$25</c:f>
              <c:numCache>
                <c:ptCount val="3"/>
                <c:pt idx="0">
                  <c:v>506</c:v>
                </c:pt>
                <c:pt idx="1">
                  <c:v>88</c:v>
                </c:pt>
                <c:pt idx="2">
                  <c:v>46</c:v>
                </c:pt>
              </c:numCache>
            </c:numRef>
          </c:val>
        </c:ser>
        <c:axId val="11851918"/>
        <c:axId val="39558399"/>
      </c:barChart>
      <c:lineChart>
        <c:grouping val="standard"/>
        <c:varyColors val="0"/>
        <c:ser>
          <c:idx val="2"/>
          <c:order val="2"/>
          <c:tx>
            <c:strRef>
              <c:f>'統計表 '!$AH$2</c:f>
              <c:strCache>
                <c:ptCount val="1"/>
                <c:pt idx="0">
                  <c:v>地方結案率(%)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'統計表 '!$AD$23:$AD$25</c:f>
              <c:strCache>
                <c:ptCount val="3"/>
                <c:pt idx="0">
                  <c:v>新北市</c:v>
                </c:pt>
                <c:pt idx="1">
                  <c:v>臺南市</c:v>
                </c:pt>
                <c:pt idx="2">
                  <c:v>屏東縣</c:v>
                </c:pt>
              </c:strCache>
            </c:strRef>
          </c:cat>
          <c:val>
            <c:numRef>
              <c:f>'統計表 '!$AH$23:$AH$25</c:f>
              <c:numCache>
                <c:ptCount val="3"/>
                <c:pt idx="0">
                  <c:v>0.9941060903732809</c:v>
                </c:pt>
                <c:pt idx="1">
                  <c:v>0.9887640449438202</c:v>
                </c:pt>
                <c:pt idx="2">
                  <c:v>0.9787234042553191</c:v>
                </c:pt>
              </c:numCache>
            </c:numRef>
          </c:val>
          <c:smooth val="0"/>
        </c:ser>
        <c:axId val="20481272"/>
        <c:axId val="50113721"/>
      </c:lineChart>
      <c:catAx>
        <c:axId val="118519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558399"/>
        <c:crosses val="autoZero"/>
        <c:auto val="1"/>
        <c:lblOffset val="100"/>
        <c:noMultiLvlLbl val="0"/>
      </c:catAx>
      <c:valAx>
        <c:axId val="39558399"/>
        <c:scaling>
          <c:orientation val="minMax"/>
          <c:max val="55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11851918"/>
        <c:crossesAt val="1"/>
        <c:crossBetween val="between"/>
        <c:dispUnits/>
        <c:majorUnit val="100"/>
      </c:valAx>
      <c:catAx>
        <c:axId val="20481272"/>
        <c:scaling>
          <c:orientation val="minMax"/>
        </c:scaling>
        <c:axPos val="b"/>
        <c:delete val="1"/>
        <c:majorTickMark val="in"/>
        <c:minorTickMark val="none"/>
        <c:tickLblPos val="nextTo"/>
        <c:crossAx val="50113721"/>
        <c:crosses val="autoZero"/>
        <c:auto val="1"/>
        <c:lblOffset val="100"/>
        <c:noMultiLvlLbl val="0"/>
      </c:catAx>
      <c:valAx>
        <c:axId val="50113721"/>
        <c:scaling>
          <c:orientation val="minMax"/>
          <c:max val="1.1"/>
          <c:min val="0"/>
        </c:scaling>
        <c:axPos val="l"/>
        <c:delete val="0"/>
        <c:numFmt formatCode="0%" sourceLinked="0"/>
        <c:majorTickMark val="in"/>
        <c:minorTickMark val="none"/>
        <c:tickLblPos val="nextTo"/>
        <c:crossAx val="20481272"/>
        <c:crosses val="max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100年度中央部會執行結案率(%)</a:t>
            </a:r>
          </a:p>
        </c:rich>
      </c:tx>
      <c:layout>
        <c:manualLayout>
          <c:xMode val="factor"/>
          <c:yMode val="factor"/>
          <c:x val="-0.0305"/>
          <c:y val="0.9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055"/>
          <c:w val="0.978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'統計表 '!$Z$2</c:f>
              <c:strCache>
                <c:ptCount val="1"/>
                <c:pt idx="0">
                  <c:v>受理件數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_ 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'統計表 '!$Y$24:$Y$26</c:f>
              <c:strCache>
                <c:ptCount val="3"/>
                <c:pt idx="0">
                  <c:v>內政部</c:v>
                </c:pt>
                <c:pt idx="1">
                  <c:v>農委會</c:v>
                </c:pt>
                <c:pt idx="2">
                  <c:v>故宮博物院</c:v>
                </c:pt>
              </c:strCache>
            </c:strRef>
          </c:cat>
          <c:val>
            <c:numRef>
              <c:f>'統計表 '!$Z$24:$Z$26</c:f>
              <c:numCache>
                <c:ptCount val="3"/>
                <c:pt idx="0">
                  <c:v>164</c:v>
                </c:pt>
                <c:pt idx="1">
                  <c:v>68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'統計表 '!$AB$2</c:f>
              <c:strCache>
                <c:ptCount val="1"/>
                <c:pt idx="0">
                  <c:v>已完成件數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_);[Red]\(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'統計表 '!$Y$24:$Y$26</c:f>
              <c:strCache>
                <c:ptCount val="3"/>
                <c:pt idx="0">
                  <c:v>內政部</c:v>
                </c:pt>
                <c:pt idx="1">
                  <c:v>農委會</c:v>
                </c:pt>
                <c:pt idx="2">
                  <c:v>故宮博物院</c:v>
                </c:pt>
              </c:strCache>
            </c:strRef>
          </c:cat>
          <c:val>
            <c:numRef>
              <c:f>'統計表 '!$AB$24:$AB$26</c:f>
              <c:numCache>
                <c:ptCount val="3"/>
                <c:pt idx="0">
                  <c:v>163</c:v>
                </c:pt>
                <c:pt idx="1">
                  <c:v>67</c:v>
                </c:pt>
                <c:pt idx="2">
                  <c:v>1</c:v>
                </c:pt>
              </c:numCache>
            </c:numRef>
          </c:val>
        </c:ser>
        <c:axId val="48370306"/>
        <c:axId val="32679571"/>
      </c:barChart>
      <c:lineChart>
        <c:grouping val="standard"/>
        <c:varyColors val="0"/>
        <c:ser>
          <c:idx val="2"/>
          <c:order val="2"/>
          <c:tx>
            <c:strRef>
              <c:f>'統計表 '!$AH$2</c:f>
              <c:strCache>
                <c:ptCount val="1"/>
                <c:pt idx="0">
                  <c:v>地方結案率(%)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'統計表 '!$Y$24:$Y$26</c:f>
              <c:strCache>
                <c:ptCount val="3"/>
                <c:pt idx="0">
                  <c:v>內政部</c:v>
                </c:pt>
                <c:pt idx="1">
                  <c:v>農委會</c:v>
                </c:pt>
                <c:pt idx="2">
                  <c:v>故宮博物院</c:v>
                </c:pt>
              </c:strCache>
            </c:strRef>
          </c:cat>
          <c:val>
            <c:numRef>
              <c:f>'統計表 '!$AC$24:$AC$26</c:f>
              <c:numCache>
                <c:ptCount val="3"/>
                <c:pt idx="0">
                  <c:v>0.9939024390243902</c:v>
                </c:pt>
                <c:pt idx="1">
                  <c:v>0.9852941176470589</c:v>
                </c:pt>
                <c:pt idx="2">
                  <c:v>0.5</c:v>
                </c:pt>
              </c:numCache>
            </c:numRef>
          </c:val>
          <c:smooth val="0"/>
        </c:ser>
        <c:axId val="25680684"/>
        <c:axId val="29799565"/>
      </c:lineChart>
      <c:catAx>
        <c:axId val="48370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679571"/>
        <c:crosses val="autoZero"/>
        <c:auto val="1"/>
        <c:lblOffset val="100"/>
        <c:noMultiLvlLbl val="0"/>
      </c:catAx>
      <c:valAx>
        <c:axId val="32679571"/>
        <c:scaling>
          <c:orientation val="minMax"/>
          <c:max val="50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8370306"/>
        <c:crossesAt val="1"/>
        <c:crossBetween val="between"/>
        <c:dispUnits/>
        <c:majorUnit val="100"/>
      </c:valAx>
      <c:catAx>
        <c:axId val="25680684"/>
        <c:scaling>
          <c:orientation val="minMax"/>
        </c:scaling>
        <c:axPos val="b"/>
        <c:delete val="1"/>
        <c:majorTickMark val="in"/>
        <c:minorTickMark val="none"/>
        <c:tickLblPos val="nextTo"/>
        <c:crossAx val="29799565"/>
        <c:crosses val="autoZero"/>
        <c:auto val="1"/>
        <c:lblOffset val="100"/>
        <c:noMultiLvlLbl val="0"/>
      </c:catAx>
      <c:valAx>
        <c:axId val="29799565"/>
        <c:scaling>
          <c:orientation val="minMax"/>
          <c:max val="1.1"/>
          <c:min val="0"/>
        </c:scaling>
        <c:axPos val="l"/>
        <c:delete val="0"/>
        <c:numFmt formatCode="0%" sourceLinked="0"/>
        <c:majorTickMark val="in"/>
        <c:minorTickMark val="none"/>
        <c:tickLblPos val="nextTo"/>
        <c:crossAx val="25680684"/>
        <c:crosses val="max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75"/>
          <c:y val="0.19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3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</xdr:row>
      <xdr:rowOff>47625</xdr:rowOff>
    </xdr:from>
    <xdr:to>
      <xdr:col>11</xdr:col>
      <xdr:colOff>304800</xdr:colOff>
      <xdr:row>16</xdr:row>
      <xdr:rowOff>428625</xdr:rowOff>
    </xdr:to>
    <xdr:graphicFrame>
      <xdr:nvGraphicFramePr>
        <xdr:cNvPr id="1" name="Chart 1"/>
        <xdr:cNvGraphicFramePr/>
      </xdr:nvGraphicFramePr>
      <xdr:xfrm>
        <a:off x="342900" y="1390650"/>
        <a:ext cx="75819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27</xdr:row>
      <xdr:rowOff>95250</xdr:rowOff>
    </xdr:from>
    <xdr:to>
      <xdr:col>11</xdr:col>
      <xdr:colOff>409575</xdr:colOff>
      <xdr:row>44</xdr:row>
      <xdr:rowOff>266700</xdr:rowOff>
    </xdr:to>
    <xdr:graphicFrame>
      <xdr:nvGraphicFramePr>
        <xdr:cNvPr id="2" name="Chart 2"/>
        <xdr:cNvGraphicFramePr/>
      </xdr:nvGraphicFramePr>
      <xdr:xfrm>
        <a:off x="209550" y="7010400"/>
        <a:ext cx="78200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981075</xdr:colOff>
      <xdr:row>28</xdr:row>
      <xdr:rowOff>95250</xdr:rowOff>
    </xdr:from>
    <xdr:to>
      <xdr:col>22</xdr:col>
      <xdr:colOff>219075</xdr:colOff>
      <xdr:row>43</xdr:row>
      <xdr:rowOff>66675</xdr:rowOff>
    </xdr:to>
    <xdr:graphicFrame>
      <xdr:nvGraphicFramePr>
        <xdr:cNvPr id="1" name="Chart 5"/>
        <xdr:cNvGraphicFramePr/>
      </xdr:nvGraphicFramePr>
      <xdr:xfrm>
        <a:off x="18621375" y="5829300"/>
        <a:ext cx="53054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0.10525</cdr:y>
    </cdr:from>
    <cdr:to>
      <cdr:x>0.90775</cdr:x>
      <cdr:y>0.26375</cdr:y>
    </cdr:to>
    <cdr:grpSp>
      <cdr:nvGrpSpPr>
        <cdr:cNvPr id="1" name="Group 3"/>
        <cdr:cNvGrpSpPr>
          <a:grpSpLocks/>
        </cdr:cNvGrpSpPr>
      </cdr:nvGrpSpPr>
      <cdr:grpSpPr>
        <a:xfrm>
          <a:off x="647700" y="390525"/>
          <a:ext cx="5553075" cy="600075"/>
          <a:chOff x="589197" y="437788"/>
          <a:chExt cx="4831719" cy="563764"/>
        </a:xfrm>
        <a:solidFill>
          <a:srgbClr val="FFFFFF"/>
        </a:solidFill>
      </cdr:grpSpPr>
      <cdr:sp>
        <cdr:nvSpPr>
          <cdr:cNvPr id="2" name="Line 1"/>
          <cdr:cNvSpPr>
            <a:spLocks/>
          </cdr:cNvSpPr>
        </cdr:nvSpPr>
        <cdr:spPr>
          <a:xfrm flipV="1">
            <a:off x="589197" y="437788"/>
            <a:ext cx="4831719" cy="8034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cdr:txBody>
      </cdr:sp>
      <cdr:sp>
        <cdr:nvSpPr>
          <cdr:cNvPr id="3" name="TextBox 2"/>
          <cdr:cNvSpPr txBox="1">
            <a:spLocks noChangeArrowheads="1"/>
          </cdr:cNvSpPr>
        </cdr:nvSpPr>
        <cdr:spPr>
          <a:xfrm>
            <a:off x="1582115" y="619179"/>
            <a:ext cx="2059520" cy="3823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500" b="0" i="0" u="none" baseline="0">
                <a:solidFill>
                  <a:srgbClr val="FF0000"/>
                </a:solidFill>
              </a:rPr>
              <a:t>平均結案率99.76%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9</xdr:col>
      <xdr:colOff>657225</xdr:colOff>
      <xdr:row>38</xdr:row>
      <xdr:rowOff>190500</xdr:rowOff>
    </xdr:to>
    <xdr:graphicFrame>
      <xdr:nvGraphicFramePr>
        <xdr:cNvPr id="1" name="Chart 9"/>
        <xdr:cNvGraphicFramePr/>
      </xdr:nvGraphicFramePr>
      <xdr:xfrm>
        <a:off x="0" y="4343400"/>
        <a:ext cx="68294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21</xdr:row>
      <xdr:rowOff>85725</xdr:rowOff>
    </xdr:from>
    <xdr:to>
      <xdr:col>9</xdr:col>
      <xdr:colOff>76200</xdr:colOff>
      <xdr:row>23</xdr:row>
      <xdr:rowOff>161925</xdr:rowOff>
    </xdr:to>
    <xdr:grpSp>
      <xdr:nvGrpSpPr>
        <xdr:cNvPr id="2" name="Group 13"/>
        <xdr:cNvGrpSpPr>
          <a:grpSpLocks/>
        </xdr:cNvGrpSpPr>
      </xdr:nvGrpSpPr>
      <xdr:grpSpPr>
        <a:xfrm>
          <a:off x="695325" y="4838700"/>
          <a:ext cx="5553075" cy="495300"/>
          <a:chOff x="83" y="635"/>
          <a:chExt cx="648" cy="64"/>
        </a:xfrm>
        <a:solidFill>
          <a:srgbClr val="FFFFFF"/>
        </a:solidFill>
      </xdr:grpSpPr>
      <xdr:sp>
        <xdr:nvSpPr>
          <xdr:cNvPr id="3" name="Line 5"/>
          <xdr:cNvSpPr>
            <a:spLocks/>
          </xdr:cNvSpPr>
        </xdr:nvSpPr>
        <xdr:spPr>
          <a:xfrm>
            <a:off x="83" y="635"/>
            <a:ext cx="648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4" name="TextBox 6"/>
          <xdr:cNvSpPr txBox="1">
            <a:spLocks noChangeArrowheads="1"/>
          </xdr:cNvSpPr>
        </xdr:nvSpPr>
        <xdr:spPr>
          <a:xfrm>
            <a:off x="224" y="649"/>
            <a:ext cx="270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500" b="0" i="0" u="none" baseline="0">
                <a:solidFill>
                  <a:srgbClr val="FF0000"/>
                </a:solidFill>
              </a:rPr>
              <a:t>平均結案率99.69%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657225</xdr:colOff>
      <xdr:row>17</xdr:row>
      <xdr:rowOff>209550</xdr:rowOff>
    </xdr:to>
    <xdr:graphicFrame>
      <xdr:nvGraphicFramePr>
        <xdr:cNvPr id="5" name="Chart 12"/>
        <xdr:cNvGraphicFramePr/>
      </xdr:nvGraphicFramePr>
      <xdr:xfrm>
        <a:off x="0" y="0"/>
        <a:ext cx="68294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10" sheet="Sheet1"/>
  </cacheSource>
  <cacheFields count="8">
    <cacheField name="通報編號">
      <sharedItems containsSemiMixedTypes="0" containsString="0" containsMixedTypes="0" containsNumber="1" containsInteger="1" count="9">
        <n v="10000002861"/>
        <n v="10000002826"/>
        <n v="10000002817"/>
        <n v="10000002772"/>
        <n v="10000002747"/>
        <n v="10000002746"/>
        <n v="10000002541"/>
        <n v="10000001706"/>
        <n v="10000001247"/>
      </sharedItems>
    </cacheField>
    <cacheField name="主管機關">
      <sharedItems containsMixedTypes="0" count="7">
        <s v="新北市政府"/>
        <s v="行政院農業委員會"/>
        <s v="臺南市政府"/>
        <s v="內政部"/>
        <s v="國立故宮博物院"/>
        <s v="屏東縣政府"/>
        <s v="行政院公共工程委員會"/>
      </sharedItems>
    </cacheField>
    <cacheField name="通報日期">
      <sharedItems containsMixedTypes="0" count="7">
        <s v="100/12/30"/>
        <s v="100/12/26"/>
        <s v="100/12/20"/>
        <s v="100/12/19"/>
        <s v="100/11/25"/>
        <s v="100/08/23"/>
        <s v="100/07/05"/>
      </sharedItems>
    </cacheField>
    <cacheField name="通報主題">
      <sharedItems containsMixedTypes="0" count="8">
        <s v="污水接管施作停頓未完成請儘快施作"/>
        <s v="[農委會]施工占用私地"/>
        <s v="路面品質不良!"/>
        <s v="[新北市]永和區人行步道工程工進緩慢且又破損"/>
        <s v="在泥巴下面的真相(廢棄的事業廢棄物)"/>
        <s v="亂丟工程廢棄物，影響到環境衛生及河川安全"/>
        <s v="東門溪排水渠應急工程施工致路面泥濘水電管線均被挖斷"/>
        <s v="大理測試照片上傳說明用"/>
      </sharedItems>
    </cacheField>
    <cacheField name="通報人">
      <sharedItems containsMixedTypes="1" containsNumber="1" containsInteger="1" count="8">
        <s v="游小姐"/>
        <s v="劉先生"/>
        <s v="yoshifumi"/>
        <s v="詩益"/>
        <s v="周金益"/>
        <s v="廖先生"/>
        <s v="李小姐"/>
        <n v="1405"/>
      </sharedItems>
    </cacheField>
    <cacheField name="分文">
      <sharedItems containsMixedTypes="0" count="1">
        <s v="已分文"/>
      </sharedItems>
    </cacheField>
    <cacheField name="結案">
      <sharedItems containsMixedTypes="0" count="1">
        <s v="否"/>
      </sharedItems>
    </cacheField>
    <cacheField name="逾期案件">
      <sharedItems containsBlank="1" containsMixedTypes="0" count="2">
        <s v="逾期通知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B12" firstHeaderRow="2" firstDataRow="2" firstDataCol="1"/>
  <pivotFields count="8">
    <pivotField dataField="1" compact="0" outline="0" subtotalTop="0" showAll="0"/>
    <pivotField axis="axisRow" compact="0" outline="0" subtotalTop="0" showAll="0">
      <items count="8">
        <item x="3"/>
        <item x="6"/>
        <item x="1"/>
        <item x="5"/>
        <item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計數 的通報編號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"/>
  <sheetViews>
    <sheetView workbookViewId="0" topLeftCell="A1">
      <selection activeCell="B5" sqref="B5"/>
    </sheetView>
  </sheetViews>
  <sheetFormatPr defaultColWidth="9.00390625" defaultRowHeight="16.5"/>
  <cols>
    <col min="1" max="1" width="13.50390625" style="96" customWidth="1"/>
    <col min="2" max="2" width="14.50390625" style="96" customWidth="1"/>
    <col min="3" max="3" width="20.75390625" style="96" customWidth="1"/>
    <col min="4" max="16384" width="8.875" style="96" customWidth="1"/>
  </cols>
  <sheetData>
    <row r="1" spans="1:8" ht="15.75">
      <c r="A1" s="96" t="s">
        <v>117</v>
      </c>
      <c r="B1" s="96" t="s">
        <v>118</v>
      </c>
      <c r="C1" s="96" t="s">
        <v>119</v>
      </c>
      <c r="D1" s="96" t="s">
        <v>120</v>
      </c>
      <c r="E1" s="96" t="s">
        <v>121</v>
      </c>
      <c r="F1" s="96" t="s">
        <v>122</v>
      </c>
      <c r="G1" s="96" t="s">
        <v>123</v>
      </c>
      <c r="H1" s="96" t="s">
        <v>124</v>
      </c>
    </row>
    <row r="2" spans="1:8" ht="15.75">
      <c r="A2" s="96">
        <v>10000002861</v>
      </c>
      <c r="B2" s="96" t="s">
        <v>78</v>
      </c>
      <c r="C2" s="96" t="s">
        <v>125</v>
      </c>
      <c r="D2" s="96" t="s">
        <v>128</v>
      </c>
      <c r="E2" s="96" t="s">
        <v>129</v>
      </c>
      <c r="F2" s="96" t="s">
        <v>126</v>
      </c>
      <c r="G2" s="96" t="s">
        <v>127</v>
      </c>
      <c r="H2" s="96" t="s">
        <v>137</v>
      </c>
    </row>
    <row r="3" spans="1:7" ht="15.75">
      <c r="A3" s="96">
        <v>10000002826</v>
      </c>
      <c r="B3" s="96" t="s">
        <v>131</v>
      </c>
      <c r="C3" s="96" t="s">
        <v>132</v>
      </c>
      <c r="D3" s="96" t="s">
        <v>133</v>
      </c>
      <c r="E3" s="96" t="s">
        <v>134</v>
      </c>
      <c r="F3" s="96" t="s">
        <v>126</v>
      </c>
      <c r="G3" s="96" t="s">
        <v>127</v>
      </c>
    </row>
    <row r="4" spans="1:7" ht="15.75">
      <c r="A4" s="96">
        <v>10000002817</v>
      </c>
      <c r="B4" s="96" t="s">
        <v>14</v>
      </c>
      <c r="C4" s="96" t="s">
        <v>132</v>
      </c>
      <c r="D4" s="96" t="s">
        <v>135</v>
      </c>
      <c r="E4" s="96" t="s">
        <v>136</v>
      </c>
      <c r="F4" s="96" t="s">
        <v>126</v>
      </c>
      <c r="G4" s="96" t="s">
        <v>127</v>
      </c>
    </row>
    <row r="5" spans="1:7" ht="15.75">
      <c r="A5" s="96">
        <v>10000002772</v>
      </c>
      <c r="B5" s="96" t="s">
        <v>4</v>
      </c>
      <c r="C5" s="96" t="s">
        <v>138</v>
      </c>
      <c r="D5" s="96" t="s">
        <v>139</v>
      </c>
      <c r="E5" s="96" t="s">
        <v>140</v>
      </c>
      <c r="F5" s="96" t="s">
        <v>126</v>
      </c>
      <c r="G5" s="96" t="s">
        <v>127</v>
      </c>
    </row>
    <row r="6" spans="1:8" ht="15.75">
      <c r="A6" s="96">
        <v>10000002747</v>
      </c>
      <c r="B6" s="96" t="s">
        <v>78</v>
      </c>
      <c r="C6" s="96" t="s">
        <v>141</v>
      </c>
      <c r="D6" s="96" t="s">
        <v>142</v>
      </c>
      <c r="E6" s="96" t="s">
        <v>143</v>
      </c>
      <c r="F6" s="96" t="s">
        <v>126</v>
      </c>
      <c r="G6" s="96" t="s">
        <v>127</v>
      </c>
      <c r="H6" s="96" t="s">
        <v>137</v>
      </c>
    </row>
    <row r="7" spans="1:8" ht="15.75">
      <c r="A7" s="96">
        <v>10000002746</v>
      </c>
      <c r="B7" s="96" t="s">
        <v>78</v>
      </c>
      <c r="C7" s="96" t="s">
        <v>141</v>
      </c>
      <c r="D7" s="96" t="s">
        <v>142</v>
      </c>
      <c r="E7" s="96" t="s">
        <v>143</v>
      </c>
      <c r="F7" s="96" t="s">
        <v>126</v>
      </c>
      <c r="G7" s="96" t="s">
        <v>127</v>
      </c>
      <c r="H7" s="96" t="s">
        <v>137</v>
      </c>
    </row>
    <row r="8" spans="1:7" ht="15.75">
      <c r="A8" s="96">
        <v>10000002541</v>
      </c>
      <c r="B8" s="96" t="s">
        <v>144</v>
      </c>
      <c r="C8" s="96" t="s">
        <v>145</v>
      </c>
      <c r="D8" s="96" t="s">
        <v>146</v>
      </c>
      <c r="E8" s="96" t="s">
        <v>147</v>
      </c>
      <c r="F8" s="96" t="s">
        <v>126</v>
      </c>
      <c r="G8" s="96" t="s">
        <v>127</v>
      </c>
    </row>
    <row r="9" spans="1:7" ht="15.75">
      <c r="A9" s="96">
        <v>10000001706</v>
      </c>
      <c r="B9" s="96" t="s">
        <v>155</v>
      </c>
      <c r="C9" s="96" t="s">
        <v>148</v>
      </c>
      <c r="D9" s="96" t="s">
        <v>149</v>
      </c>
      <c r="E9" s="96" t="s">
        <v>130</v>
      </c>
      <c r="F9" s="96" t="s">
        <v>126</v>
      </c>
      <c r="G9" s="96" t="s">
        <v>127</v>
      </c>
    </row>
    <row r="10" spans="1:8" ht="15.75">
      <c r="A10" s="96">
        <v>10000001247</v>
      </c>
      <c r="B10" s="96" t="s">
        <v>150</v>
      </c>
      <c r="C10" s="96" t="s">
        <v>151</v>
      </c>
      <c r="D10" s="96" t="s">
        <v>152</v>
      </c>
      <c r="E10" s="96">
        <v>1405</v>
      </c>
      <c r="F10" s="96" t="s">
        <v>126</v>
      </c>
      <c r="G10" s="96" t="s">
        <v>127</v>
      </c>
      <c r="H10" s="96" t="s">
        <v>137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2"/>
  <sheetViews>
    <sheetView workbookViewId="0" topLeftCell="A1">
      <selection activeCell="A3" sqref="A3"/>
    </sheetView>
  </sheetViews>
  <sheetFormatPr defaultColWidth="9.00390625" defaultRowHeight="16.5"/>
  <cols>
    <col min="1" max="1" width="25.125" style="0" bestFit="1" customWidth="1"/>
    <col min="2" max="2" width="6.00390625" style="0" customWidth="1"/>
  </cols>
  <sheetData>
    <row r="3" spans="1:2" ht="15.75">
      <c r="A3" s="98" t="s">
        <v>153</v>
      </c>
      <c r="B3" s="101"/>
    </row>
    <row r="4" spans="1:2" ht="15.75">
      <c r="A4" s="98" t="s">
        <v>118</v>
      </c>
      <c r="B4" s="101" t="s">
        <v>21</v>
      </c>
    </row>
    <row r="5" spans="1:2" ht="15.75">
      <c r="A5" s="97" t="s">
        <v>4</v>
      </c>
      <c r="B5" s="102">
        <v>1</v>
      </c>
    </row>
    <row r="6" spans="1:2" ht="15.75">
      <c r="A6" s="99" t="s">
        <v>150</v>
      </c>
      <c r="B6" s="103">
        <v>1</v>
      </c>
    </row>
    <row r="7" spans="1:2" ht="15.75">
      <c r="A7" s="99" t="s">
        <v>131</v>
      </c>
      <c r="B7" s="103">
        <v>1</v>
      </c>
    </row>
    <row r="8" spans="1:2" ht="15.75">
      <c r="A8" s="99" t="s">
        <v>155</v>
      </c>
      <c r="B8" s="103">
        <v>1</v>
      </c>
    </row>
    <row r="9" spans="1:2" ht="15.75">
      <c r="A9" s="99" t="s">
        <v>144</v>
      </c>
      <c r="B9" s="103">
        <v>1</v>
      </c>
    </row>
    <row r="10" spans="1:2" ht="15.75">
      <c r="A10" s="99" t="s">
        <v>78</v>
      </c>
      <c r="B10" s="103">
        <v>3</v>
      </c>
    </row>
    <row r="11" spans="1:2" ht="15.75">
      <c r="A11" s="99" t="s">
        <v>14</v>
      </c>
      <c r="B11" s="103">
        <v>1</v>
      </c>
    </row>
    <row r="12" spans="1:2" ht="15.75">
      <c r="A12" s="100" t="s">
        <v>154</v>
      </c>
      <c r="B12" s="104">
        <v>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="50" zoomScaleSheetLayoutView="50" workbookViewId="0" topLeftCell="A1">
      <selection activeCell="Q45" sqref="Q45"/>
    </sheetView>
  </sheetViews>
  <sheetFormatPr defaultColWidth="9.00390625" defaultRowHeight="16.5"/>
  <cols>
    <col min="1" max="1" width="6.50390625" style="6" bestFit="1" customWidth="1"/>
    <col min="2" max="2" width="10.25390625" style="6" customWidth="1"/>
    <col min="3" max="9" width="8.75390625" style="6" customWidth="1"/>
    <col min="10" max="10" width="10.50390625" style="6" customWidth="1"/>
    <col min="11" max="11" width="11.50390625" style="6" customWidth="1"/>
    <col min="12" max="12" width="9.375" style="6" customWidth="1"/>
    <col min="13" max="16384" width="8.875" style="6" customWidth="1"/>
  </cols>
  <sheetData>
    <row r="1" spans="1:12" s="1" customFormat="1" ht="28.5" customHeight="1">
      <c r="A1" s="130" t="s">
        <v>25</v>
      </c>
      <c r="B1" s="131"/>
      <c r="C1" s="131"/>
      <c r="D1" s="131"/>
      <c r="E1" s="131"/>
      <c r="F1" s="131"/>
      <c r="G1" s="132"/>
      <c r="H1" s="132"/>
      <c r="I1" s="132"/>
      <c r="J1" s="132"/>
      <c r="K1" s="132"/>
      <c r="L1" s="133"/>
    </row>
    <row r="2" spans="1:12" s="1" customFormat="1" ht="39">
      <c r="A2" s="134" t="s">
        <v>17</v>
      </c>
      <c r="B2" s="5" t="s">
        <v>26</v>
      </c>
      <c r="C2" s="5" t="s">
        <v>18</v>
      </c>
      <c r="D2" s="5" t="s">
        <v>19</v>
      </c>
      <c r="E2" s="5" t="s">
        <v>20</v>
      </c>
      <c r="F2" s="5" t="s">
        <v>24</v>
      </c>
      <c r="G2" s="5" t="s">
        <v>29</v>
      </c>
      <c r="H2" s="5" t="s">
        <v>27</v>
      </c>
      <c r="I2" s="5" t="s">
        <v>30</v>
      </c>
      <c r="J2" s="5" t="s">
        <v>82</v>
      </c>
      <c r="K2" s="5" t="s">
        <v>111</v>
      </c>
      <c r="L2" s="135" t="s">
        <v>21</v>
      </c>
    </row>
    <row r="3" spans="1:12" s="1" customFormat="1" ht="38.25" customHeight="1" thickBot="1">
      <c r="A3" s="136" t="s">
        <v>22</v>
      </c>
      <c r="B3" s="137">
        <v>422</v>
      </c>
      <c r="C3" s="138">
        <v>1066</v>
      </c>
      <c r="D3" s="138">
        <v>1649</v>
      </c>
      <c r="E3" s="138">
        <v>2485</v>
      </c>
      <c r="F3" s="138">
        <v>4060</v>
      </c>
      <c r="G3" s="138">
        <v>3615</v>
      </c>
      <c r="H3" s="138">
        <v>2836</v>
      </c>
      <c r="I3" s="138">
        <v>3518</v>
      </c>
      <c r="J3" s="138">
        <v>3042</v>
      </c>
      <c r="K3" s="138">
        <v>2854</v>
      </c>
      <c r="L3" s="139">
        <f>SUM(B3:K3)</f>
        <v>25547</v>
      </c>
    </row>
    <row r="17" ht="42" customHeight="1" thickBot="1"/>
    <row r="18" spans="3:10" s="4" customFormat="1" ht="25.5" customHeight="1">
      <c r="C18" s="125" t="s">
        <v>159</v>
      </c>
      <c r="D18" s="126"/>
      <c r="E18" s="126"/>
      <c r="F18" s="126"/>
      <c r="G18" s="126"/>
      <c r="H18" s="126"/>
      <c r="I18" s="126"/>
      <c r="J18" s="127"/>
    </row>
    <row r="19" spans="3:10" s="4" customFormat="1" ht="32.25" customHeight="1">
      <c r="C19" s="128"/>
      <c r="D19" s="123" t="s">
        <v>0</v>
      </c>
      <c r="E19" s="123" t="s">
        <v>86</v>
      </c>
      <c r="F19" s="123" t="s">
        <v>77</v>
      </c>
      <c r="G19" s="123" t="s">
        <v>37</v>
      </c>
      <c r="H19" s="123" t="s">
        <v>38</v>
      </c>
      <c r="I19" s="124" t="s">
        <v>31</v>
      </c>
      <c r="J19" s="129" t="s">
        <v>79</v>
      </c>
    </row>
    <row r="20" spans="3:10" s="4" customFormat="1" ht="15" customHeight="1">
      <c r="C20" s="14" t="s">
        <v>1</v>
      </c>
      <c r="D20" s="115" t="s">
        <v>4</v>
      </c>
      <c r="E20" s="47">
        <v>0</v>
      </c>
      <c r="F20" s="47">
        <f>VLOOKUP($D20,'統計表 '!$B$3:$J$25,3,0)</f>
        <v>0</v>
      </c>
      <c r="G20" s="47">
        <f>VLOOKUP($D20,'統計表 '!$B$3:$J$25,5,0)</f>
        <v>0</v>
      </c>
      <c r="H20" s="47">
        <f>VLOOKUP($D20,'統計表 '!$B$3:$J$25,7,0)</f>
        <v>0</v>
      </c>
      <c r="I20" s="47">
        <f>VLOOKUP($D20,'統計表 '!$B$3:$J$25,9,0)</f>
        <v>1</v>
      </c>
      <c r="J20" s="27">
        <f>E20+F20+G20+H20+I20</f>
        <v>1</v>
      </c>
    </row>
    <row r="21" spans="3:10" s="4" customFormat="1" ht="15" customHeight="1">
      <c r="C21" s="14"/>
      <c r="D21" s="115" t="s">
        <v>43</v>
      </c>
      <c r="E21" s="47">
        <v>0</v>
      </c>
      <c r="F21" s="47">
        <f>VLOOKUP($D21,'統計表 '!$B$3:$J$25,3,0)</f>
        <v>0</v>
      </c>
      <c r="G21" s="47">
        <f>VLOOKUP($D21,'統計表 '!$B$3:$J$25,5,0)</f>
        <v>0</v>
      </c>
      <c r="H21" s="47">
        <f>VLOOKUP($D21,'統計表 '!$B$3:$J$25,7,0)</f>
        <v>0</v>
      </c>
      <c r="I21" s="47">
        <f>VLOOKUP($D21,'統計表 '!$B$3:$J$25,9,0)</f>
        <v>1</v>
      </c>
      <c r="J21" s="27">
        <f>E21+F21+G21+H21+I21</f>
        <v>1</v>
      </c>
    </row>
    <row r="22" spans="3:10" s="4" customFormat="1" ht="15" customHeight="1">
      <c r="C22" s="14"/>
      <c r="D22" s="115" t="s">
        <v>84</v>
      </c>
      <c r="E22" s="47">
        <v>0</v>
      </c>
      <c r="F22" s="47">
        <f>VLOOKUP($D22,'統計表 '!$B$3:$J$25,3,0)</f>
        <v>0</v>
      </c>
      <c r="G22" s="47">
        <f>VLOOKUP($D22,'統計表 '!$B$3:$J$25,5,0)</f>
        <v>0</v>
      </c>
      <c r="H22" s="47">
        <f>VLOOKUP($D22,'統計表 '!$B$3:$J$25,7,0)</f>
        <v>0</v>
      </c>
      <c r="I22" s="47">
        <f>VLOOKUP($D22,'統計表 '!$B$3:$J$25,9,0)</f>
        <v>1</v>
      </c>
      <c r="J22" s="27">
        <f>E22+F22+G22+H22+I22</f>
        <v>1</v>
      </c>
    </row>
    <row r="23" spans="3:10" s="4" customFormat="1" ht="15" customHeight="1">
      <c r="C23" s="14"/>
      <c r="D23" s="115"/>
      <c r="E23" s="47"/>
      <c r="F23" s="47"/>
      <c r="G23" s="47"/>
      <c r="H23" s="47"/>
      <c r="I23" s="47"/>
      <c r="J23" s="27"/>
    </row>
    <row r="24" spans="3:10" s="4" customFormat="1" ht="15" customHeight="1">
      <c r="C24" s="14" t="s">
        <v>11</v>
      </c>
      <c r="D24" s="115" t="s">
        <v>54</v>
      </c>
      <c r="E24" s="47">
        <v>0</v>
      </c>
      <c r="F24" s="47">
        <f>VLOOKUP($D24,'統計表 '!$B$27:$J$48,3,0)</f>
        <v>0</v>
      </c>
      <c r="G24" s="47">
        <f>VLOOKUP($D24,'統計表 '!$B$27:$J$48,5,0)</f>
        <v>0</v>
      </c>
      <c r="H24" s="47">
        <f>VLOOKUP($D24,'統計表 '!$B$27:$J$48,7,0)</f>
        <v>0</v>
      </c>
      <c r="I24" s="47">
        <f>VLOOKUP($D24,'統計表 '!$B$27:$J$48,9,0)</f>
        <v>3</v>
      </c>
      <c r="J24" s="27">
        <f>E24+F24+G24+H24+I24</f>
        <v>3</v>
      </c>
    </row>
    <row r="25" spans="3:10" s="4" customFormat="1" ht="15" customHeight="1">
      <c r="C25" s="14"/>
      <c r="D25" s="115" t="s">
        <v>57</v>
      </c>
      <c r="E25" s="47">
        <v>0</v>
      </c>
      <c r="F25" s="47">
        <f>VLOOKUP($D25,'統計表 '!$B$27:$J$48,3,0)</f>
        <v>0</v>
      </c>
      <c r="G25" s="47">
        <f>VLOOKUP($D25,'統計表 '!$B$27:$J$48,5,0)</f>
        <v>0</v>
      </c>
      <c r="H25" s="47">
        <f>VLOOKUP($D25,'統計表 '!$B$27:$J$48,7,0)</f>
        <v>0</v>
      </c>
      <c r="I25" s="47">
        <f>VLOOKUP($D25,'統計表 '!$B$27:$J$48,9,0)</f>
        <v>1</v>
      </c>
      <c r="J25" s="27">
        <f>E25+F25+G25+H25+I25</f>
        <v>1</v>
      </c>
    </row>
    <row r="26" spans="3:10" s="4" customFormat="1" ht="15" customHeight="1">
      <c r="C26" s="14"/>
      <c r="D26" s="115" t="s">
        <v>160</v>
      </c>
      <c r="E26" s="47">
        <v>0</v>
      </c>
      <c r="F26" s="47">
        <f>VLOOKUP($D26,'統計表 '!$B$27:$J$48,3,0)</f>
        <v>0</v>
      </c>
      <c r="G26" s="47">
        <f>VLOOKUP($D26,'統計表 '!$B$27:$J$48,5,0)</f>
        <v>0</v>
      </c>
      <c r="H26" s="47">
        <f>VLOOKUP($D26,'統計表 '!$B$27:$J$48,7,0)</f>
        <v>1</v>
      </c>
      <c r="I26" s="47">
        <f>VLOOKUP($D26,'統計表 '!$B$27:$J$48,9,0)</f>
        <v>0</v>
      </c>
      <c r="J26" s="27">
        <f>E26+F26+G26+H26+I26</f>
        <v>1</v>
      </c>
    </row>
    <row r="27" spans="3:10" s="4" customFormat="1" ht="19.5" customHeight="1" thickBot="1">
      <c r="C27" s="19" t="s">
        <v>36</v>
      </c>
      <c r="D27" s="116"/>
      <c r="E27" s="113">
        <f aca="true" t="shared" si="0" ref="E27:J27">SUM(E20:E26)</f>
        <v>0</v>
      </c>
      <c r="F27" s="113">
        <f t="shared" si="0"/>
        <v>0</v>
      </c>
      <c r="G27" s="113">
        <f t="shared" si="0"/>
        <v>0</v>
      </c>
      <c r="H27" s="113">
        <f t="shared" si="0"/>
        <v>1</v>
      </c>
      <c r="I27" s="113">
        <f t="shared" si="0"/>
        <v>7</v>
      </c>
      <c r="J27" s="114">
        <f t="shared" si="0"/>
        <v>8</v>
      </c>
    </row>
    <row r="28" spans="1:8" s="4" customFormat="1" ht="15" customHeight="1">
      <c r="A28" s="49"/>
      <c r="B28" s="21"/>
      <c r="C28" s="21"/>
      <c r="D28" s="44"/>
      <c r="E28" s="44"/>
      <c r="F28" s="22"/>
      <c r="G28" s="22"/>
      <c r="H28" s="22"/>
    </row>
    <row r="29" spans="1:5" s="4" customFormat="1" ht="15.75">
      <c r="A29" s="49"/>
      <c r="B29" s="21"/>
      <c r="C29" s="21"/>
      <c r="D29" s="45"/>
      <c r="E29" s="45"/>
    </row>
    <row r="30" spans="2:5" s="4" customFormat="1" ht="15.75">
      <c r="B30" s="21"/>
      <c r="C30" s="21"/>
      <c r="D30" s="45"/>
      <c r="E30" s="45"/>
    </row>
    <row r="31" spans="2:5" s="4" customFormat="1" ht="15.75">
      <c r="B31" s="21"/>
      <c r="C31" s="21"/>
      <c r="D31" s="45"/>
      <c r="E31" s="45"/>
    </row>
    <row r="32" spans="2:5" s="4" customFormat="1" ht="15.75">
      <c r="B32" s="21"/>
      <c r="C32" s="21"/>
      <c r="D32" s="45"/>
      <c r="E32" s="45"/>
    </row>
    <row r="33" spans="2:5" s="4" customFormat="1" ht="15.75">
      <c r="B33" s="21"/>
      <c r="C33" s="21"/>
      <c r="D33" s="45"/>
      <c r="E33" s="45"/>
    </row>
    <row r="34" spans="2:5" s="4" customFormat="1" ht="15.75">
      <c r="B34" s="21"/>
      <c r="C34" s="21"/>
      <c r="D34" s="45"/>
      <c r="E34" s="45"/>
    </row>
    <row r="35" spans="2:5" s="4" customFormat="1" ht="15.75">
      <c r="B35" s="21"/>
      <c r="C35" s="21"/>
      <c r="D35" s="45"/>
      <c r="E35" s="45"/>
    </row>
    <row r="36" spans="2:5" s="4" customFormat="1" ht="15.75">
      <c r="B36" s="21"/>
      <c r="C36" s="21"/>
      <c r="D36" s="45"/>
      <c r="E36" s="45"/>
    </row>
    <row r="37" spans="2:5" s="4" customFormat="1" ht="15.75">
      <c r="B37" s="21"/>
      <c r="C37" s="21"/>
      <c r="D37" s="45"/>
      <c r="E37" s="45"/>
    </row>
    <row r="38" spans="2:5" s="4" customFormat="1" ht="15.75">
      <c r="B38" s="21"/>
      <c r="C38" s="21"/>
      <c r="D38" s="45"/>
      <c r="E38" s="45"/>
    </row>
    <row r="39" spans="2:5" s="4" customFormat="1" ht="15.75">
      <c r="B39" s="21"/>
      <c r="C39" s="21"/>
      <c r="D39" s="45"/>
      <c r="E39" s="45"/>
    </row>
    <row r="40" spans="2:5" s="4" customFormat="1" ht="15.75">
      <c r="B40" s="21"/>
      <c r="C40" s="21"/>
      <c r="D40" s="45"/>
      <c r="E40" s="45"/>
    </row>
    <row r="41" spans="2:5" s="4" customFormat="1" ht="15.75">
      <c r="B41" s="21"/>
      <c r="C41" s="21"/>
      <c r="D41" s="45"/>
      <c r="E41" s="45"/>
    </row>
    <row r="42" spans="2:5" s="4" customFormat="1" ht="15.75">
      <c r="B42" s="21"/>
      <c r="C42" s="21"/>
      <c r="D42" s="45"/>
      <c r="E42" s="45"/>
    </row>
    <row r="43" spans="2:5" s="4" customFormat="1" ht="15.75">
      <c r="B43" s="21"/>
      <c r="C43" s="21"/>
      <c r="D43" s="45"/>
      <c r="E43" s="45"/>
    </row>
    <row r="44" spans="2:5" s="4" customFormat="1" ht="15.75">
      <c r="B44" s="21"/>
      <c r="C44" s="21"/>
      <c r="D44" s="45"/>
      <c r="E44" s="45"/>
    </row>
    <row r="45" ht="25.5" customHeight="1"/>
    <row r="46" spans="2:12" s="1" customFormat="1" ht="15.75">
      <c r="B46" s="2"/>
      <c r="G46" s="3"/>
      <c r="H46" s="3"/>
      <c r="I46" s="3"/>
      <c r="J46" s="3"/>
      <c r="K46" s="3"/>
      <c r="L46" s="9" t="s">
        <v>158</v>
      </c>
    </row>
    <row r="47" spans="2:5" s="4" customFormat="1" ht="15.75">
      <c r="B47" s="21"/>
      <c r="C47" s="21"/>
      <c r="D47" s="45"/>
      <c r="E47" s="45"/>
    </row>
    <row r="48" spans="2:5" s="4" customFormat="1" ht="15.75">
      <c r="B48" s="21"/>
      <c r="C48" s="21"/>
      <c r="D48" s="45"/>
      <c r="E48" s="45"/>
    </row>
    <row r="49" spans="2:5" s="4" customFormat="1" ht="15.75">
      <c r="B49" s="21"/>
      <c r="C49" s="21"/>
      <c r="D49" s="45"/>
      <c r="E49" s="45"/>
    </row>
  </sheetData>
  <mergeCells count="2">
    <mergeCell ref="A1:L1"/>
    <mergeCell ref="C18:J18"/>
  </mergeCells>
  <printOptions horizontalCentered="1"/>
  <pageMargins left="0.23" right="0.17" top="0.77" bottom="0.61" header="0.41" footer="0.33"/>
  <pageSetup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3"/>
  <sheetViews>
    <sheetView view="pageBreakPreview" zoomScale="50" zoomScaleNormal="65" zoomScaleSheetLayoutView="50" workbookViewId="0" topLeftCell="A16">
      <selection activeCell="P52" sqref="P52"/>
    </sheetView>
  </sheetViews>
  <sheetFormatPr defaultColWidth="9.00390625" defaultRowHeight="16.5"/>
  <cols>
    <col min="1" max="1" width="8.125" style="4" customWidth="1"/>
    <col min="2" max="2" width="21.50390625" style="21" customWidth="1"/>
    <col min="3" max="3" width="13.875" style="34" customWidth="1"/>
    <col min="4" max="4" width="13.875" style="38" customWidth="1"/>
    <col min="5" max="5" width="13.875" style="34" customWidth="1"/>
    <col min="6" max="6" width="13.875" style="38" customWidth="1"/>
    <col min="7" max="10" width="13.875" style="34" customWidth="1"/>
    <col min="11" max="11" width="21.50390625" style="21" customWidth="1"/>
    <col min="12" max="12" width="13.875" style="40" customWidth="1"/>
    <col min="13" max="14" width="13.875" style="4" customWidth="1"/>
    <col min="15" max="16" width="13.875" style="23" customWidth="1"/>
    <col min="17" max="17" width="13.875" style="90" customWidth="1"/>
    <col min="18" max="18" width="15.875" style="90" customWidth="1"/>
    <col min="19" max="19" width="12.125" style="83" customWidth="1"/>
    <col min="20" max="20" width="14.50390625" style="83" customWidth="1"/>
    <col min="21" max="23" width="11.625" style="49" customWidth="1"/>
    <col min="24" max="24" width="7.00390625" style="49" customWidth="1"/>
    <col min="25" max="33" width="13.625" style="83" customWidth="1"/>
    <col min="34" max="34" width="13.625" style="110" customWidth="1"/>
    <col min="35" max="36" width="9.00390625" style="49" customWidth="1"/>
    <col min="37" max="16384" width="9.00390625" style="4" customWidth="1"/>
  </cols>
  <sheetData>
    <row r="1" spans="1:34" ht="29.25" customHeight="1" thickBot="1">
      <c r="A1" s="117" t="s">
        <v>85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61"/>
      <c r="Q1" s="11"/>
      <c r="R1" s="67"/>
      <c r="T1" s="67"/>
      <c r="AC1" s="67" t="s">
        <v>28</v>
      </c>
      <c r="AH1" s="110" t="s">
        <v>28</v>
      </c>
    </row>
    <row r="2" spans="1:34" ht="32.25" customHeight="1">
      <c r="A2" s="8"/>
      <c r="B2" s="12" t="s">
        <v>0</v>
      </c>
      <c r="C2" s="24" t="s">
        <v>16</v>
      </c>
      <c r="D2" s="25" t="s">
        <v>156</v>
      </c>
      <c r="E2" s="24" t="s">
        <v>15</v>
      </c>
      <c r="F2" s="70" t="s">
        <v>157</v>
      </c>
      <c r="G2" s="24" t="s">
        <v>88</v>
      </c>
      <c r="H2" s="25" t="s">
        <v>157</v>
      </c>
      <c r="I2" s="75" t="s">
        <v>23</v>
      </c>
      <c r="J2" s="25" t="s">
        <v>157</v>
      </c>
      <c r="K2" s="57" t="s">
        <v>0</v>
      </c>
      <c r="L2" s="39" t="s">
        <v>32</v>
      </c>
      <c r="M2" s="53" t="s">
        <v>34</v>
      </c>
      <c r="N2" s="12" t="s">
        <v>105</v>
      </c>
      <c r="O2" s="64" t="s">
        <v>33</v>
      </c>
      <c r="P2" s="78" t="s">
        <v>106</v>
      </c>
      <c r="Q2" s="81"/>
      <c r="R2" s="60" t="s">
        <v>75</v>
      </c>
      <c r="S2" s="81"/>
      <c r="T2" s="60" t="s">
        <v>76</v>
      </c>
      <c r="U2" s="49" t="s">
        <v>89</v>
      </c>
      <c r="V2" s="49" t="s">
        <v>81</v>
      </c>
      <c r="W2" s="73" t="s">
        <v>80</v>
      </c>
      <c r="Y2" s="51"/>
      <c r="Z2" s="93" t="s">
        <v>107</v>
      </c>
      <c r="AA2" s="95" t="s">
        <v>112</v>
      </c>
      <c r="AB2" s="94" t="s">
        <v>110</v>
      </c>
      <c r="AC2" s="10" t="s">
        <v>108</v>
      </c>
      <c r="AD2" s="63"/>
      <c r="AE2" s="93" t="s">
        <v>107</v>
      </c>
      <c r="AF2" s="95" t="s">
        <v>112</v>
      </c>
      <c r="AG2" s="94" t="s">
        <v>110</v>
      </c>
      <c r="AH2" s="111" t="s">
        <v>109</v>
      </c>
    </row>
    <row r="3" spans="1:34" ht="15" customHeight="1">
      <c r="A3" s="14" t="s">
        <v>1</v>
      </c>
      <c r="B3" s="13" t="s">
        <v>2</v>
      </c>
      <c r="C3" s="26">
        <v>76</v>
      </c>
      <c r="D3" s="27">
        <v>0</v>
      </c>
      <c r="E3" s="26">
        <v>101</v>
      </c>
      <c r="F3" s="41">
        <v>0</v>
      </c>
      <c r="G3" s="26">
        <v>106</v>
      </c>
      <c r="H3" s="27">
        <v>0</v>
      </c>
      <c r="I3" s="76">
        <v>134</v>
      </c>
      <c r="J3" s="46">
        <v>0</v>
      </c>
      <c r="K3" s="13" t="s">
        <v>2</v>
      </c>
      <c r="L3" s="28">
        <f>C3+E3+G3+I3</f>
        <v>417</v>
      </c>
      <c r="M3" s="47">
        <f aca="true" t="shared" si="0" ref="M3:M25">D3+H3+F3+J3</f>
        <v>0</v>
      </c>
      <c r="N3" s="27">
        <f>L3-M3</f>
        <v>417</v>
      </c>
      <c r="O3" s="65">
        <f aca="true" t="shared" si="1" ref="O3:O32">IF(L3=0,(0),((M3/L3)))</f>
        <v>0</v>
      </c>
      <c r="P3" s="79">
        <f>1-O3</f>
        <v>1</v>
      </c>
      <c r="Q3" s="59" t="s">
        <v>2</v>
      </c>
      <c r="R3" s="81">
        <v>0</v>
      </c>
      <c r="S3" s="59" t="s">
        <v>53</v>
      </c>
      <c r="T3" s="81">
        <v>0</v>
      </c>
      <c r="U3" s="82">
        <f>L50</f>
        <v>2854</v>
      </c>
      <c r="V3" s="82">
        <f>U3-W3</f>
        <v>2846</v>
      </c>
      <c r="W3" s="82">
        <f>M50</f>
        <v>8</v>
      </c>
      <c r="X3" s="49" t="s">
        <v>90</v>
      </c>
      <c r="Y3" s="59" t="s">
        <v>2</v>
      </c>
      <c r="Z3" s="86">
        <f>VLOOKUP($Y3,$K$3:$P$26,2,0)</f>
        <v>417</v>
      </c>
      <c r="AA3" s="86">
        <f aca="true" t="shared" si="2" ref="AA3:AA26">VLOOKUP($Y3,$K$3:$P$26,3,0)</f>
        <v>0</v>
      </c>
      <c r="AB3" s="86">
        <f aca="true" t="shared" si="3" ref="AB3:AB26">VLOOKUP($Y3,$K$3:$P$26,4,0)</f>
        <v>417</v>
      </c>
      <c r="AC3" s="105">
        <f aca="true" t="shared" si="4" ref="AC3:AC26">VLOOKUP($Y3,$K$3:$P$26,6,0)</f>
        <v>1</v>
      </c>
      <c r="AD3" s="59" t="s">
        <v>53</v>
      </c>
      <c r="AE3" s="86">
        <f aca="true" t="shared" si="5" ref="AE3:AE25">VLOOKUP($AD3,$K$27:$P$49,2,0)</f>
        <v>163</v>
      </c>
      <c r="AF3" s="86">
        <f aca="true" t="shared" si="6" ref="AF3:AF25">VLOOKUP($AD3,$K$27:$P$49,3,0)</f>
        <v>0</v>
      </c>
      <c r="AG3" s="86">
        <f aca="true" t="shared" si="7" ref="AG3:AG25">VLOOKUP($AD3,$K$27:$P$49,4,0)</f>
        <v>163</v>
      </c>
      <c r="AH3" s="105">
        <f aca="true" t="shared" si="8" ref="AH3:AH25">VLOOKUP($AD3,$K$27:$P$49,6,0)</f>
        <v>1</v>
      </c>
    </row>
    <row r="4" spans="1:34" ht="15" customHeight="1">
      <c r="A4" s="14"/>
      <c r="B4" s="13" t="s">
        <v>3</v>
      </c>
      <c r="C4" s="26">
        <v>73</v>
      </c>
      <c r="D4" s="27">
        <v>0</v>
      </c>
      <c r="E4" s="26">
        <v>91</v>
      </c>
      <c r="F4" s="41">
        <v>0</v>
      </c>
      <c r="G4" s="26">
        <v>131</v>
      </c>
      <c r="H4" s="27">
        <v>0</v>
      </c>
      <c r="I4" s="76">
        <v>150</v>
      </c>
      <c r="J4" s="46">
        <v>0</v>
      </c>
      <c r="K4" s="13" t="s">
        <v>3</v>
      </c>
      <c r="L4" s="28">
        <f aca="true" t="shared" si="9" ref="L4:L32">C4+E4+G4+I4</f>
        <v>445</v>
      </c>
      <c r="M4" s="47">
        <f t="shared" si="0"/>
        <v>0</v>
      </c>
      <c r="N4" s="27">
        <f aca="true" t="shared" si="10" ref="N4:N50">L4-M4</f>
        <v>445</v>
      </c>
      <c r="O4" s="65">
        <f t="shared" si="1"/>
        <v>0</v>
      </c>
      <c r="P4" s="79">
        <f aca="true" t="shared" si="11" ref="P4:P50">1-O4</f>
        <v>1</v>
      </c>
      <c r="Q4" s="59" t="s">
        <v>3</v>
      </c>
      <c r="R4" s="81">
        <v>0.0022471910112359553</v>
      </c>
      <c r="S4" s="59" t="s">
        <v>54</v>
      </c>
      <c r="T4" s="81">
        <v>0.005893909626719057</v>
      </c>
      <c r="U4" s="82">
        <f>I50</f>
        <v>827</v>
      </c>
      <c r="V4" s="82">
        <f>I50-J50</f>
        <v>820</v>
      </c>
      <c r="W4" s="82">
        <f>J50</f>
        <v>7</v>
      </c>
      <c r="X4" s="49" t="s">
        <v>87</v>
      </c>
      <c r="Y4" s="59" t="s">
        <v>5</v>
      </c>
      <c r="Z4" s="86">
        <f aca="true" t="shared" si="12" ref="Z4:Z26">VLOOKUP(Y4,$K$3:$P$26,2,0)</f>
        <v>14</v>
      </c>
      <c r="AA4" s="86">
        <f t="shared" si="2"/>
        <v>0</v>
      </c>
      <c r="AB4" s="86">
        <f t="shared" si="3"/>
        <v>14</v>
      </c>
      <c r="AC4" s="105">
        <f t="shared" si="4"/>
        <v>1</v>
      </c>
      <c r="AD4" s="59" t="s">
        <v>56</v>
      </c>
      <c r="AE4" s="86">
        <f t="shared" si="5"/>
        <v>125</v>
      </c>
      <c r="AF4" s="86">
        <f t="shared" si="6"/>
        <v>0</v>
      </c>
      <c r="AG4" s="86">
        <f t="shared" si="7"/>
        <v>125</v>
      </c>
      <c r="AH4" s="105">
        <f t="shared" si="8"/>
        <v>1</v>
      </c>
    </row>
    <row r="5" spans="1:34" ht="15" customHeight="1">
      <c r="A5" s="14"/>
      <c r="B5" s="13" t="s">
        <v>4</v>
      </c>
      <c r="C5" s="26">
        <v>30</v>
      </c>
      <c r="D5" s="27">
        <v>0</v>
      </c>
      <c r="E5" s="26">
        <v>42</v>
      </c>
      <c r="F5" s="41">
        <v>0</v>
      </c>
      <c r="G5" s="26">
        <v>51</v>
      </c>
      <c r="H5" s="27">
        <v>0</v>
      </c>
      <c r="I5" s="76">
        <v>41</v>
      </c>
      <c r="J5" s="46">
        <v>1</v>
      </c>
      <c r="K5" s="13" t="s">
        <v>4</v>
      </c>
      <c r="L5" s="28">
        <f t="shared" si="9"/>
        <v>164</v>
      </c>
      <c r="M5" s="47">
        <f t="shared" si="0"/>
        <v>1</v>
      </c>
      <c r="N5" s="27">
        <f t="shared" si="10"/>
        <v>163</v>
      </c>
      <c r="O5" s="65">
        <f t="shared" si="1"/>
        <v>0.006097560975609756</v>
      </c>
      <c r="P5" s="79">
        <f t="shared" si="11"/>
        <v>0.9939024390243902</v>
      </c>
      <c r="Q5" s="59" t="s">
        <v>4</v>
      </c>
      <c r="R5" s="81">
        <v>0.006097560975609756</v>
      </c>
      <c r="S5" s="59" t="s">
        <v>56</v>
      </c>
      <c r="T5" s="81">
        <v>0</v>
      </c>
      <c r="Y5" s="88" t="s">
        <v>6</v>
      </c>
      <c r="Z5" s="86">
        <f t="shared" si="12"/>
        <v>1</v>
      </c>
      <c r="AA5" s="86">
        <f t="shared" si="2"/>
        <v>0</v>
      </c>
      <c r="AB5" s="86">
        <f t="shared" si="3"/>
        <v>1</v>
      </c>
      <c r="AC5" s="105">
        <f t="shared" si="4"/>
        <v>1</v>
      </c>
      <c r="AD5" s="88" t="s">
        <v>55</v>
      </c>
      <c r="AE5" s="86">
        <f t="shared" si="5"/>
        <v>230</v>
      </c>
      <c r="AF5" s="86">
        <f t="shared" si="6"/>
        <v>0</v>
      </c>
      <c r="AG5" s="86">
        <f t="shared" si="7"/>
        <v>230</v>
      </c>
      <c r="AH5" s="105">
        <f t="shared" si="8"/>
        <v>1</v>
      </c>
    </row>
    <row r="6" spans="1:34" ht="15" customHeight="1">
      <c r="A6" s="14"/>
      <c r="B6" s="13" t="s">
        <v>5</v>
      </c>
      <c r="C6" s="26">
        <v>2</v>
      </c>
      <c r="D6" s="27">
        <v>0</v>
      </c>
      <c r="E6" s="26">
        <v>2</v>
      </c>
      <c r="F6" s="41">
        <v>0</v>
      </c>
      <c r="G6" s="26">
        <v>5</v>
      </c>
      <c r="H6" s="27">
        <v>0</v>
      </c>
      <c r="I6" s="76">
        <v>5</v>
      </c>
      <c r="J6" s="46">
        <v>0</v>
      </c>
      <c r="K6" s="13" t="s">
        <v>5</v>
      </c>
      <c r="L6" s="28">
        <f t="shared" si="9"/>
        <v>14</v>
      </c>
      <c r="M6" s="47">
        <f t="shared" si="0"/>
        <v>0</v>
      </c>
      <c r="N6" s="27">
        <f t="shared" si="10"/>
        <v>14</v>
      </c>
      <c r="O6" s="65">
        <f t="shared" si="1"/>
        <v>0</v>
      </c>
      <c r="P6" s="79">
        <f t="shared" si="11"/>
        <v>1</v>
      </c>
      <c r="Q6" s="59" t="s">
        <v>5</v>
      </c>
      <c r="R6" s="81">
        <v>0</v>
      </c>
      <c r="S6" s="59" t="s">
        <v>57</v>
      </c>
      <c r="T6" s="81">
        <v>0.011235955056179775</v>
      </c>
      <c r="Y6" s="59" t="s">
        <v>7</v>
      </c>
      <c r="Z6" s="86">
        <f t="shared" si="12"/>
        <v>0</v>
      </c>
      <c r="AA6" s="86">
        <f t="shared" si="2"/>
        <v>0</v>
      </c>
      <c r="AB6" s="86">
        <f t="shared" si="3"/>
        <v>0</v>
      </c>
      <c r="AC6" s="105">
        <f t="shared" si="4"/>
        <v>1</v>
      </c>
      <c r="AD6" s="59" t="s">
        <v>58</v>
      </c>
      <c r="AE6" s="86">
        <f t="shared" si="5"/>
        <v>41</v>
      </c>
      <c r="AF6" s="86">
        <f t="shared" si="6"/>
        <v>0</v>
      </c>
      <c r="AG6" s="86">
        <f t="shared" si="7"/>
        <v>41</v>
      </c>
      <c r="AH6" s="105">
        <f t="shared" si="8"/>
        <v>1</v>
      </c>
    </row>
    <row r="7" spans="1:34" ht="15" customHeight="1">
      <c r="A7" s="14"/>
      <c r="B7" s="13" t="s">
        <v>6</v>
      </c>
      <c r="C7" s="26">
        <v>0</v>
      </c>
      <c r="D7" s="27">
        <v>0</v>
      </c>
      <c r="E7" s="26">
        <v>0</v>
      </c>
      <c r="F7" s="41">
        <v>0</v>
      </c>
      <c r="G7" s="26">
        <v>0</v>
      </c>
      <c r="H7" s="27">
        <v>0</v>
      </c>
      <c r="I7" s="76">
        <v>1</v>
      </c>
      <c r="J7" s="46">
        <v>0</v>
      </c>
      <c r="K7" s="13" t="s">
        <v>6</v>
      </c>
      <c r="L7" s="28">
        <f t="shared" si="9"/>
        <v>1</v>
      </c>
      <c r="M7" s="47">
        <f t="shared" si="0"/>
        <v>0</v>
      </c>
      <c r="N7" s="27">
        <f t="shared" si="10"/>
        <v>1</v>
      </c>
      <c r="O7" s="65">
        <f t="shared" si="1"/>
        <v>0</v>
      </c>
      <c r="P7" s="79">
        <f t="shared" si="11"/>
        <v>1</v>
      </c>
      <c r="Q7" s="88" t="s">
        <v>6</v>
      </c>
      <c r="R7" s="81">
        <v>0</v>
      </c>
      <c r="S7" s="88" t="s">
        <v>55</v>
      </c>
      <c r="T7" s="81">
        <v>0</v>
      </c>
      <c r="Y7" s="59" t="s">
        <v>8</v>
      </c>
      <c r="Z7" s="86">
        <f t="shared" si="12"/>
        <v>39</v>
      </c>
      <c r="AA7" s="86">
        <f t="shared" si="2"/>
        <v>0</v>
      </c>
      <c r="AB7" s="86">
        <f t="shared" si="3"/>
        <v>39</v>
      </c>
      <c r="AC7" s="105">
        <f t="shared" si="4"/>
        <v>1</v>
      </c>
      <c r="AD7" s="59" t="s">
        <v>59</v>
      </c>
      <c r="AE7" s="86">
        <f t="shared" si="5"/>
        <v>60</v>
      </c>
      <c r="AF7" s="86">
        <f t="shared" si="6"/>
        <v>0</v>
      </c>
      <c r="AG7" s="86">
        <f t="shared" si="7"/>
        <v>60</v>
      </c>
      <c r="AH7" s="105">
        <f t="shared" si="8"/>
        <v>1</v>
      </c>
    </row>
    <row r="8" spans="1:34" ht="15" customHeight="1">
      <c r="A8" s="14"/>
      <c r="B8" s="13" t="s">
        <v>7</v>
      </c>
      <c r="C8" s="26">
        <v>0</v>
      </c>
      <c r="D8" s="27">
        <v>0</v>
      </c>
      <c r="E8" s="26">
        <v>0</v>
      </c>
      <c r="F8" s="41">
        <v>0</v>
      </c>
      <c r="G8" s="26">
        <v>0</v>
      </c>
      <c r="H8" s="27">
        <v>0</v>
      </c>
      <c r="I8" s="76">
        <v>0</v>
      </c>
      <c r="J8" s="46">
        <v>0</v>
      </c>
      <c r="K8" s="13" t="s">
        <v>7</v>
      </c>
      <c r="L8" s="28">
        <f t="shared" si="9"/>
        <v>0</v>
      </c>
      <c r="M8" s="47">
        <f t="shared" si="0"/>
        <v>0</v>
      </c>
      <c r="N8" s="27">
        <f t="shared" si="10"/>
        <v>0</v>
      </c>
      <c r="O8" s="65">
        <f t="shared" si="1"/>
        <v>0</v>
      </c>
      <c r="P8" s="79">
        <f t="shared" si="11"/>
        <v>1</v>
      </c>
      <c r="Q8" s="59" t="s">
        <v>7</v>
      </c>
      <c r="R8" s="81">
        <v>0</v>
      </c>
      <c r="S8" s="59" t="s">
        <v>58</v>
      </c>
      <c r="T8" s="81">
        <v>0</v>
      </c>
      <c r="Y8" s="59" t="s">
        <v>9</v>
      </c>
      <c r="Z8" s="86">
        <f t="shared" si="12"/>
        <v>0</v>
      </c>
      <c r="AA8" s="86">
        <f t="shared" si="2"/>
        <v>0</v>
      </c>
      <c r="AB8" s="86">
        <f t="shared" si="3"/>
        <v>0</v>
      </c>
      <c r="AC8" s="105">
        <f t="shared" si="4"/>
        <v>1</v>
      </c>
      <c r="AD8" s="59" t="s">
        <v>60</v>
      </c>
      <c r="AE8" s="86">
        <f t="shared" si="5"/>
        <v>46</v>
      </c>
      <c r="AF8" s="86">
        <f t="shared" si="6"/>
        <v>0</v>
      </c>
      <c r="AG8" s="86">
        <f t="shared" si="7"/>
        <v>46</v>
      </c>
      <c r="AH8" s="105">
        <f t="shared" si="8"/>
        <v>1</v>
      </c>
    </row>
    <row r="9" spans="1:34" ht="15" customHeight="1">
      <c r="A9" s="14"/>
      <c r="B9" s="13" t="s">
        <v>8</v>
      </c>
      <c r="C9" s="26">
        <v>5</v>
      </c>
      <c r="D9" s="27">
        <v>0</v>
      </c>
      <c r="E9" s="26">
        <v>6</v>
      </c>
      <c r="F9" s="41">
        <v>0</v>
      </c>
      <c r="G9" s="26">
        <v>10</v>
      </c>
      <c r="H9" s="27">
        <v>0</v>
      </c>
      <c r="I9" s="76">
        <v>18</v>
      </c>
      <c r="J9" s="46">
        <v>0</v>
      </c>
      <c r="K9" s="13" t="s">
        <v>8</v>
      </c>
      <c r="L9" s="28">
        <f t="shared" si="9"/>
        <v>39</v>
      </c>
      <c r="M9" s="47">
        <f t="shared" si="0"/>
        <v>0</v>
      </c>
      <c r="N9" s="27">
        <f t="shared" si="10"/>
        <v>39</v>
      </c>
      <c r="O9" s="65">
        <f t="shared" si="1"/>
        <v>0</v>
      </c>
      <c r="P9" s="79">
        <f t="shared" si="11"/>
        <v>1</v>
      </c>
      <c r="Q9" s="59" t="s">
        <v>8</v>
      </c>
      <c r="R9" s="81">
        <v>0</v>
      </c>
      <c r="S9" s="59" t="s">
        <v>59</v>
      </c>
      <c r="T9" s="81">
        <v>0</v>
      </c>
      <c r="Y9" s="59" t="s">
        <v>39</v>
      </c>
      <c r="Z9" s="86">
        <f t="shared" si="12"/>
        <v>3</v>
      </c>
      <c r="AA9" s="86">
        <f t="shared" si="2"/>
        <v>0</v>
      </c>
      <c r="AB9" s="86">
        <f t="shared" si="3"/>
        <v>3</v>
      </c>
      <c r="AC9" s="105">
        <f t="shared" si="4"/>
        <v>1</v>
      </c>
      <c r="AD9" s="59" t="s">
        <v>61</v>
      </c>
      <c r="AE9" s="86">
        <f t="shared" si="5"/>
        <v>34</v>
      </c>
      <c r="AF9" s="86">
        <f t="shared" si="6"/>
        <v>0</v>
      </c>
      <c r="AG9" s="86">
        <f t="shared" si="7"/>
        <v>34</v>
      </c>
      <c r="AH9" s="105">
        <f t="shared" si="8"/>
        <v>1</v>
      </c>
    </row>
    <row r="10" spans="1:34" ht="15" customHeight="1">
      <c r="A10" s="14"/>
      <c r="B10" s="13" t="s">
        <v>9</v>
      </c>
      <c r="C10" s="26">
        <v>0</v>
      </c>
      <c r="D10" s="27">
        <v>0</v>
      </c>
      <c r="E10" s="26">
        <v>0</v>
      </c>
      <c r="F10" s="41">
        <v>0</v>
      </c>
      <c r="G10" s="26">
        <v>0</v>
      </c>
      <c r="H10" s="27">
        <v>0</v>
      </c>
      <c r="I10" s="76">
        <v>0</v>
      </c>
      <c r="J10" s="46">
        <v>0</v>
      </c>
      <c r="K10" s="13" t="s">
        <v>9</v>
      </c>
      <c r="L10" s="28">
        <f t="shared" si="9"/>
        <v>0</v>
      </c>
      <c r="M10" s="47">
        <f t="shared" si="0"/>
        <v>0</v>
      </c>
      <c r="N10" s="27">
        <f t="shared" si="10"/>
        <v>0</v>
      </c>
      <c r="O10" s="65">
        <f t="shared" si="1"/>
        <v>0</v>
      </c>
      <c r="P10" s="79">
        <f t="shared" si="11"/>
        <v>1</v>
      </c>
      <c r="Q10" s="59" t="s">
        <v>9</v>
      </c>
      <c r="R10" s="81">
        <v>0</v>
      </c>
      <c r="S10" s="59" t="s">
        <v>60</v>
      </c>
      <c r="T10" s="81">
        <v>0</v>
      </c>
      <c r="Y10" s="59" t="s">
        <v>40</v>
      </c>
      <c r="Z10" s="86">
        <f t="shared" si="12"/>
        <v>2</v>
      </c>
      <c r="AA10" s="86">
        <f t="shared" si="2"/>
        <v>0</v>
      </c>
      <c r="AB10" s="86">
        <f t="shared" si="3"/>
        <v>2</v>
      </c>
      <c r="AC10" s="105">
        <f t="shared" si="4"/>
        <v>1</v>
      </c>
      <c r="AD10" s="59" t="s">
        <v>62</v>
      </c>
      <c r="AE10" s="86">
        <f t="shared" si="5"/>
        <v>45</v>
      </c>
      <c r="AF10" s="86">
        <f t="shared" si="6"/>
        <v>0</v>
      </c>
      <c r="AG10" s="86">
        <f t="shared" si="7"/>
        <v>45</v>
      </c>
      <c r="AH10" s="105">
        <f t="shared" si="8"/>
        <v>1</v>
      </c>
    </row>
    <row r="11" spans="1:34" ht="15" customHeight="1">
      <c r="A11" s="14"/>
      <c r="B11" s="13" t="s">
        <v>91</v>
      </c>
      <c r="C11" s="26">
        <v>1</v>
      </c>
      <c r="D11" s="27">
        <v>0</v>
      </c>
      <c r="E11" s="26">
        <v>1</v>
      </c>
      <c r="F11" s="41">
        <v>0</v>
      </c>
      <c r="G11" s="26">
        <v>0</v>
      </c>
      <c r="H11" s="27">
        <v>0</v>
      </c>
      <c r="I11" s="76">
        <v>1</v>
      </c>
      <c r="J11" s="46">
        <v>0</v>
      </c>
      <c r="K11" s="13" t="s">
        <v>91</v>
      </c>
      <c r="L11" s="28">
        <f t="shared" si="9"/>
        <v>3</v>
      </c>
      <c r="M11" s="47">
        <f t="shared" si="0"/>
        <v>0</v>
      </c>
      <c r="N11" s="27">
        <f t="shared" si="10"/>
        <v>3</v>
      </c>
      <c r="O11" s="65">
        <f t="shared" si="1"/>
        <v>0</v>
      </c>
      <c r="P11" s="79">
        <f t="shared" si="11"/>
        <v>1</v>
      </c>
      <c r="Q11" s="59" t="s">
        <v>39</v>
      </c>
      <c r="R11" s="81">
        <v>0</v>
      </c>
      <c r="S11" s="59" t="s">
        <v>61</v>
      </c>
      <c r="T11" s="81">
        <v>0</v>
      </c>
      <c r="Y11" s="59" t="s">
        <v>41</v>
      </c>
      <c r="Z11" s="86">
        <f t="shared" si="12"/>
        <v>2</v>
      </c>
      <c r="AA11" s="86">
        <f t="shared" si="2"/>
        <v>0</v>
      </c>
      <c r="AB11" s="86">
        <f t="shared" si="3"/>
        <v>2</v>
      </c>
      <c r="AC11" s="105">
        <f t="shared" si="4"/>
        <v>1</v>
      </c>
      <c r="AD11" s="59" t="s">
        <v>63</v>
      </c>
      <c r="AE11" s="86">
        <f t="shared" si="5"/>
        <v>24</v>
      </c>
      <c r="AF11" s="86">
        <f t="shared" si="6"/>
        <v>0</v>
      </c>
      <c r="AG11" s="86">
        <f t="shared" si="7"/>
        <v>24</v>
      </c>
      <c r="AH11" s="105">
        <f t="shared" si="8"/>
        <v>1</v>
      </c>
    </row>
    <row r="12" spans="1:34" ht="15" customHeight="1">
      <c r="A12" s="14"/>
      <c r="B12" s="13" t="s">
        <v>92</v>
      </c>
      <c r="C12" s="26">
        <v>1</v>
      </c>
      <c r="D12" s="27">
        <v>0</v>
      </c>
      <c r="E12" s="26">
        <v>0</v>
      </c>
      <c r="F12" s="41">
        <v>0</v>
      </c>
      <c r="G12" s="26">
        <v>0</v>
      </c>
      <c r="H12" s="27">
        <v>0</v>
      </c>
      <c r="I12" s="76">
        <v>1</v>
      </c>
      <c r="J12" s="46">
        <v>0</v>
      </c>
      <c r="K12" s="13" t="s">
        <v>92</v>
      </c>
      <c r="L12" s="28">
        <f t="shared" si="9"/>
        <v>2</v>
      </c>
      <c r="M12" s="47">
        <f t="shared" si="0"/>
        <v>0</v>
      </c>
      <c r="N12" s="27">
        <f t="shared" si="10"/>
        <v>2</v>
      </c>
      <c r="O12" s="65">
        <f t="shared" si="1"/>
        <v>0</v>
      </c>
      <c r="P12" s="79">
        <f t="shared" si="11"/>
        <v>1</v>
      </c>
      <c r="Q12" s="59" t="s">
        <v>40</v>
      </c>
      <c r="R12" s="81">
        <v>0</v>
      </c>
      <c r="S12" s="59" t="s">
        <v>62</v>
      </c>
      <c r="T12" s="81">
        <v>0</v>
      </c>
      <c r="Y12" s="59" t="s">
        <v>42</v>
      </c>
      <c r="Z12" s="86">
        <f t="shared" si="12"/>
        <v>2</v>
      </c>
      <c r="AA12" s="86">
        <f t="shared" si="2"/>
        <v>0</v>
      </c>
      <c r="AB12" s="86">
        <f t="shared" si="3"/>
        <v>2</v>
      </c>
      <c r="AC12" s="105">
        <f t="shared" si="4"/>
        <v>1</v>
      </c>
      <c r="AD12" s="59" t="s">
        <v>64</v>
      </c>
      <c r="AE12" s="86">
        <f t="shared" si="5"/>
        <v>36</v>
      </c>
      <c r="AF12" s="86">
        <f t="shared" si="6"/>
        <v>0</v>
      </c>
      <c r="AG12" s="86">
        <f t="shared" si="7"/>
        <v>36</v>
      </c>
      <c r="AH12" s="105">
        <f t="shared" si="8"/>
        <v>1</v>
      </c>
    </row>
    <row r="13" spans="1:34" ht="15" customHeight="1">
      <c r="A13" s="14"/>
      <c r="B13" s="13" t="s">
        <v>93</v>
      </c>
      <c r="C13" s="26">
        <v>1</v>
      </c>
      <c r="D13" s="27">
        <v>0</v>
      </c>
      <c r="E13" s="26">
        <v>1</v>
      </c>
      <c r="F13" s="41">
        <v>0</v>
      </c>
      <c r="G13" s="26">
        <v>0</v>
      </c>
      <c r="H13" s="27">
        <v>0</v>
      </c>
      <c r="I13" s="76">
        <v>0</v>
      </c>
      <c r="J13" s="46">
        <v>0</v>
      </c>
      <c r="K13" s="13" t="s">
        <v>93</v>
      </c>
      <c r="L13" s="28">
        <f t="shared" si="9"/>
        <v>2</v>
      </c>
      <c r="M13" s="47">
        <f t="shared" si="0"/>
        <v>0</v>
      </c>
      <c r="N13" s="27">
        <f t="shared" si="10"/>
        <v>2</v>
      </c>
      <c r="O13" s="65">
        <f t="shared" si="1"/>
        <v>0</v>
      </c>
      <c r="P13" s="79">
        <f t="shared" si="11"/>
        <v>1</v>
      </c>
      <c r="Q13" s="59" t="s">
        <v>41</v>
      </c>
      <c r="R13" s="81">
        <v>0</v>
      </c>
      <c r="S13" s="59" t="s">
        <v>63</v>
      </c>
      <c r="T13" s="81">
        <v>0</v>
      </c>
      <c r="Y13" s="59" t="s">
        <v>44</v>
      </c>
      <c r="Z13" s="86">
        <f t="shared" si="12"/>
        <v>0</v>
      </c>
      <c r="AA13" s="86">
        <f t="shared" si="2"/>
        <v>0</v>
      </c>
      <c r="AB13" s="86">
        <f t="shared" si="3"/>
        <v>0</v>
      </c>
      <c r="AC13" s="105">
        <f t="shared" si="4"/>
        <v>1</v>
      </c>
      <c r="AD13" s="59" t="s">
        <v>65</v>
      </c>
      <c r="AE13" s="86">
        <f t="shared" si="5"/>
        <v>22</v>
      </c>
      <c r="AF13" s="86">
        <f t="shared" si="6"/>
        <v>0</v>
      </c>
      <c r="AG13" s="86">
        <f t="shared" si="7"/>
        <v>22</v>
      </c>
      <c r="AH13" s="105">
        <f t="shared" si="8"/>
        <v>1</v>
      </c>
    </row>
    <row r="14" spans="1:34" ht="15" customHeight="1">
      <c r="A14" s="14"/>
      <c r="B14" s="13" t="s">
        <v>94</v>
      </c>
      <c r="C14" s="26">
        <v>0</v>
      </c>
      <c r="D14" s="27">
        <v>0</v>
      </c>
      <c r="E14" s="26">
        <v>0</v>
      </c>
      <c r="F14" s="41">
        <v>0</v>
      </c>
      <c r="G14" s="26">
        <v>1</v>
      </c>
      <c r="H14" s="27">
        <v>0</v>
      </c>
      <c r="I14" s="76">
        <v>1</v>
      </c>
      <c r="J14" s="46">
        <v>0</v>
      </c>
      <c r="K14" s="13" t="s">
        <v>94</v>
      </c>
      <c r="L14" s="28">
        <f t="shared" si="9"/>
        <v>2</v>
      </c>
      <c r="M14" s="47">
        <f t="shared" si="0"/>
        <v>0</v>
      </c>
      <c r="N14" s="27">
        <f t="shared" si="10"/>
        <v>2</v>
      </c>
      <c r="O14" s="65">
        <f t="shared" si="1"/>
        <v>0</v>
      </c>
      <c r="P14" s="79">
        <f t="shared" si="11"/>
        <v>1</v>
      </c>
      <c r="Q14" s="59" t="s">
        <v>42</v>
      </c>
      <c r="R14" s="81">
        <v>0</v>
      </c>
      <c r="S14" s="59" t="s">
        <v>64</v>
      </c>
      <c r="T14" s="81">
        <v>0</v>
      </c>
      <c r="Y14" s="59" t="s">
        <v>45</v>
      </c>
      <c r="Z14" s="86">
        <f t="shared" si="12"/>
        <v>0</v>
      </c>
      <c r="AA14" s="86">
        <f t="shared" si="2"/>
        <v>0</v>
      </c>
      <c r="AB14" s="86">
        <f t="shared" si="3"/>
        <v>0</v>
      </c>
      <c r="AC14" s="105">
        <f t="shared" si="4"/>
        <v>1</v>
      </c>
      <c r="AD14" s="59" t="s">
        <v>67</v>
      </c>
      <c r="AE14" s="86">
        <f t="shared" si="5"/>
        <v>16</v>
      </c>
      <c r="AF14" s="86">
        <f t="shared" si="6"/>
        <v>0</v>
      </c>
      <c r="AG14" s="86">
        <f t="shared" si="7"/>
        <v>16</v>
      </c>
      <c r="AH14" s="105">
        <f t="shared" si="8"/>
        <v>1</v>
      </c>
    </row>
    <row r="15" spans="1:34" ht="15" customHeight="1">
      <c r="A15" s="14"/>
      <c r="B15" s="13" t="s">
        <v>95</v>
      </c>
      <c r="C15" s="26">
        <v>15</v>
      </c>
      <c r="D15" s="27">
        <v>0</v>
      </c>
      <c r="E15" s="26">
        <v>14</v>
      </c>
      <c r="F15" s="41">
        <v>0</v>
      </c>
      <c r="G15" s="26">
        <v>15</v>
      </c>
      <c r="H15" s="27">
        <v>0</v>
      </c>
      <c r="I15" s="76">
        <v>24</v>
      </c>
      <c r="J15" s="46">
        <v>1</v>
      </c>
      <c r="K15" s="13" t="s">
        <v>95</v>
      </c>
      <c r="L15" s="28">
        <f t="shared" si="9"/>
        <v>68</v>
      </c>
      <c r="M15" s="47">
        <f t="shared" si="0"/>
        <v>1</v>
      </c>
      <c r="N15" s="27">
        <f t="shared" si="10"/>
        <v>67</v>
      </c>
      <c r="O15" s="65">
        <f t="shared" si="1"/>
        <v>0.014705882352941176</v>
      </c>
      <c r="P15" s="79">
        <f t="shared" si="11"/>
        <v>0.9852941176470589</v>
      </c>
      <c r="Q15" s="59" t="s">
        <v>43</v>
      </c>
      <c r="R15" s="81">
        <v>0.014705882352941176</v>
      </c>
      <c r="S15" s="59" t="s">
        <v>65</v>
      </c>
      <c r="T15" s="81">
        <v>0</v>
      </c>
      <c r="Y15" s="59" t="s">
        <v>46</v>
      </c>
      <c r="Z15" s="86">
        <f t="shared" si="12"/>
        <v>2</v>
      </c>
      <c r="AA15" s="86">
        <f t="shared" si="2"/>
        <v>0</v>
      </c>
      <c r="AB15" s="86">
        <f t="shared" si="3"/>
        <v>2</v>
      </c>
      <c r="AC15" s="105">
        <f t="shared" si="4"/>
        <v>1</v>
      </c>
      <c r="AD15" s="59" t="s">
        <v>68</v>
      </c>
      <c r="AE15" s="86">
        <f t="shared" si="5"/>
        <v>30</v>
      </c>
      <c r="AF15" s="86">
        <f t="shared" si="6"/>
        <v>0</v>
      </c>
      <c r="AG15" s="86">
        <f t="shared" si="7"/>
        <v>30</v>
      </c>
      <c r="AH15" s="105">
        <f t="shared" si="8"/>
        <v>1</v>
      </c>
    </row>
    <row r="16" spans="1:34" ht="15" customHeight="1">
      <c r="A16" s="14"/>
      <c r="B16" s="13" t="s">
        <v>96</v>
      </c>
      <c r="C16" s="26">
        <v>0</v>
      </c>
      <c r="D16" s="27">
        <v>0</v>
      </c>
      <c r="E16" s="26">
        <v>0</v>
      </c>
      <c r="F16" s="41">
        <v>0</v>
      </c>
      <c r="G16" s="26">
        <v>0</v>
      </c>
      <c r="H16" s="27">
        <v>0</v>
      </c>
      <c r="I16" s="76">
        <v>0</v>
      </c>
      <c r="J16" s="46">
        <v>0</v>
      </c>
      <c r="K16" s="13" t="s">
        <v>96</v>
      </c>
      <c r="L16" s="28">
        <f t="shared" si="9"/>
        <v>0</v>
      </c>
      <c r="M16" s="47">
        <f t="shared" si="0"/>
        <v>0</v>
      </c>
      <c r="N16" s="27">
        <f t="shared" si="10"/>
        <v>0</v>
      </c>
      <c r="O16" s="65">
        <f t="shared" si="1"/>
        <v>0</v>
      </c>
      <c r="P16" s="79">
        <f t="shared" si="11"/>
        <v>1</v>
      </c>
      <c r="Q16" s="59" t="s">
        <v>44</v>
      </c>
      <c r="R16" s="81">
        <v>0</v>
      </c>
      <c r="S16" s="59" t="s">
        <v>66</v>
      </c>
      <c r="T16" s="81">
        <v>0</v>
      </c>
      <c r="Y16" s="59" t="s">
        <v>47</v>
      </c>
      <c r="Z16" s="86">
        <f t="shared" si="12"/>
        <v>0</v>
      </c>
      <c r="AA16" s="86">
        <f t="shared" si="2"/>
        <v>0</v>
      </c>
      <c r="AB16" s="86">
        <f t="shared" si="3"/>
        <v>0</v>
      </c>
      <c r="AC16" s="105">
        <f t="shared" si="4"/>
        <v>1</v>
      </c>
      <c r="AD16" s="59" t="s">
        <v>69</v>
      </c>
      <c r="AE16" s="86">
        <f t="shared" si="5"/>
        <v>6</v>
      </c>
      <c r="AF16" s="86">
        <f t="shared" si="6"/>
        <v>0</v>
      </c>
      <c r="AG16" s="86">
        <f t="shared" si="7"/>
        <v>6</v>
      </c>
      <c r="AH16" s="105">
        <f t="shared" si="8"/>
        <v>1</v>
      </c>
    </row>
    <row r="17" spans="1:34" ht="15" customHeight="1">
      <c r="A17" s="14"/>
      <c r="B17" s="13" t="s">
        <v>97</v>
      </c>
      <c r="C17" s="26">
        <v>0</v>
      </c>
      <c r="D17" s="27">
        <v>0</v>
      </c>
      <c r="E17" s="26">
        <v>0</v>
      </c>
      <c r="F17" s="41">
        <v>0</v>
      </c>
      <c r="G17" s="26">
        <v>0</v>
      </c>
      <c r="H17" s="27">
        <v>0</v>
      </c>
      <c r="I17" s="76">
        <v>0</v>
      </c>
      <c r="J17" s="46">
        <v>0</v>
      </c>
      <c r="K17" s="13" t="s">
        <v>97</v>
      </c>
      <c r="L17" s="28">
        <f t="shared" si="9"/>
        <v>0</v>
      </c>
      <c r="M17" s="47">
        <f t="shared" si="0"/>
        <v>0</v>
      </c>
      <c r="N17" s="27">
        <f t="shared" si="10"/>
        <v>0</v>
      </c>
      <c r="O17" s="65">
        <f t="shared" si="1"/>
        <v>0</v>
      </c>
      <c r="P17" s="79">
        <f t="shared" si="11"/>
        <v>1</v>
      </c>
      <c r="Q17" s="59" t="s">
        <v>45</v>
      </c>
      <c r="R17" s="81">
        <v>0</v>
      </c>
      <c r="S17" s="59" t="s">
        <v>67</v>
      </c>
      <c r="T17" s="81">
        <v>0</v>
      </c>
      <c r="Y17" s="59" t="s">
        <v>48</v>
      </c>
      <c r="Z17" s="86">
        <f t="shared" si="12"/>
        <v>0</v>
      </c>
      <c r="AA17" s="86">
        <f t="shared" si="2"/>
        <v>0</v>
      </c>
      <c r="AB17" s="86">
        <f t="shared" si="3"/>
        <v>0</v>
      </c>
      <c r="AC17" s="105">
        <f t="shared" si="4"/>
        <v>1</v>
      </c>
      <c r="AD17" s="59" t="s">
        <v>70</v>
      </c>
      <c r="AE17" s="86">
        <f t="shared" si="5"/>
        <v>47</v>
      </c>
      <c r="AF17" s="86">
        <f t="shared" si="6"/>
        <v>0</v>
      </c>
      <c r="AG17" s="86">
        <f t="shared" si="7"/>
        <v>47</v>
      </c>
      <c r="AH17" s="105">
        <f t="shared" si="8"/>
        <v>1</v>
      </c>
    </row>
    <row r="18" spans="1:34" ht="15" customHeight="1">
      <c r="A18" s="14"/>
      <c r="B18" s="13" t="s">
        <v>98</v>
      </c>
      <c r="C18" s="26">
        <v>0</v>
      </c>
      <c r="D18" s="27">
        <v>0</v>
      </c>
      <c r="E18" s="26">
        <v>1</v>
      </c>
      <c r="F18" s="41">
        <v>0</v>
      </c>
      <c r="G18" s="26">
        <v>1</v>
      </c>
      <c r="H18" s="27">
        <v>0</v>
      </c>
      <c r="I18" s="76">
        <v>0</v>
      </c>
      <c r="J18" s="46">
        <v>0</v>
      </c>
      <c r="K18" s="13" t="s">
        <v>98</v>
      </c>
      <c r="L18" s="28">
        <f t="shared" si="9"/>
        <v>2</v>
      </c>
      <c r="M18" s="47">
        <f t="shared" si="0"/>
        <v>0</v>
      </c>
      <c r="N18" s="27">
        <f t="shared" si="10"/>
        <v>2</v>
      </c>
      <c r="O18" s="65">
        <f t="shared" si="1"/>
        <v>0</v>
      </c>
      <c r="P18" s="79">
        <f t="shared" si="11"/>
        <v>1</v>
      </c>
      <c r="Q18" s="59" t="s">
        <v>46</v>
      </c>
      <c r="R18" s="81">
        <v>0</v>
      </c>
      <c r="S18" s="59" t="s">
        <v>68</v>
      </c>
      <c r="T18" s="81">
        <v>0</v>
      </c>
      <c r="Y18" s="59" t="s">
        <v>49</v>
      </c>
      <c r="Z18" s="86">
        <f t="shared" si="12"/>
        <v>0</v>
      </c>
      <c r="AA18" s="86">
        <f t="shared" si="2"/>
        <v>0</v>
      </c>
      <c r="AB18" s="86">
        <f t="shared" si="3"/>
        <v>0</v>
      </c>
      <c r="AC18" s="105">
        <f t="shared" si="4"/>
        <v>1</v>
      </c>
      <c r="AD18" s="59" t="s">
        <v>71</v>
      </c>
      <c r="AE18" s="86">
        <f t="shared" si="5"/>
        <v>18</v>
      </c>
      <c r="AF18" s="86">
        <f t="shared" si="6"/>
        <v>0</v>
      </c>
      <c r="AG18" s="86">
        <f t="shared" si="7"/>
        <v>18</v>
      </c>
      <c r="AH18" s="105">
        <f t="shared" si="8"/>
        <v>1</v>
      </c>
    </row>
    <row r="19" spans="1:34" ht="15" customHeight="1">
      <c r="A19" s="14"/>
      <c r="B19" s="13" t="s">
        <v>99</v>
      </c>
      <c r="C19" s="26">
        <v>0</v>
      </c>
      <c r="D19" s="27">
        <v>0</v>
      </c>
      <c r="E19" s="26">
        <v>0</v>
      </c>
      <c r="F19" s="41">
        <v>0</v>
      </c>
      <c r="G19" s="26">
        <v>0</v>
      </c>
      <c r="H19" s="27">
        <v>0</v>
      </c>
      <c r="I19" s="76">
        <v>0</v>
      </c>
      <c r="J19" s="46">
        <v>0</v>
      </c>
      <c r="K19" s="13" t="s">
        <v>99</v>
      </c>
      <c r="L19" s="28">
        <f t="shared" si="9"/>
        <v>0</v>
      </c>
      <c r="M19" s="47">
        <f t="shared" si="0"/>
        <v>0</v>
      </c>
      <c r="N19" s="27">
        <f t="shared" si="10"/>
        <v>0</v>
      </c>
      <c r="O19" s="65">
        <f t="shared" si="1"/>
        <v>0</v>
      </c>
      <c r="P19" s="79">
        <f t="shared" si="11"/>
        <v>1</v>
      </c>
      <c r="Q19" s="59" t="s">
        <v>47</v>
      </c>
      <c r="R19" s="81">
        <v>0</v>
      </c>
      <c r="S19" s="59" t="s">
        <v>69</v>
      </c>
      <c r="T19" s="81">
        <v>0</v>
      </c>
      <c r="Y19" s="59" t="s">
        <v>50</v>
      </c>
      <c r="Z19" s="86">
        <f t="shared" si="12"/>
        <v>0</v>
      </c>
      <c r="AA19" s="86">
        <f t="shared" si="2"/>
        <v>0</v>
      </c>
      <c r="AB19" s="86">
        <f t="shared" si="3"/>
        <v>0</v>
      </c>
      <c r="AC19" s="105">
        <f t="shared" si="4"/>
        <v>1</v>
      </c>
      <c r="AD19" s="59" t="s">
        <v>72</v>
      </c>
      <c r="AE19" s="86">
        <f t="shared" si="5"/>
        <v>15</v>
      </c>
      <c r="AF19" s="86">
        <f t="shared" si="6"/>
        <v>0</v>
      </c>
      <c r="AG19" s="86">
        <f t="shared" si="7"/>
        <v>15</v>
      </c>
      <c r="AH19" s="105">
        <f t="shared" si="8"/>
        <v>1</v>
      </c>
    </row>
    <row r="20" spans="1:34" ht="15" customHeight="1">
      <c r="A20" s="14"/>
      <c r="B20" s="13" t="s">
        <v>100</v>
      </c>
      <c r="C20" s="26">
        <v>0</v>
      </c>
      <c r="D20" s="27">
        <v>0</v>
      </c>
      <c r="E20" s="26">
        <v>0</v>
      </c>
      <c r="F20" s="41">
        <v>0</v>
      </c>
      <c r="G20" s="26">
        <v>0</v>
      </c>
      <c r="H20" s="27">
        <v>0</v>
      </c>
      <c r="I20" s="76">
        <v>0</v>
      </c>
      <c r="J20" s="46">
        <v>0</v>
      </c>
      <c r="K20" s="13" t="s">
        <v>100</v>
      </c>
      <c r="L20" s="28">
        <f t="shared" si="9"/>
        <v>0</v>
      </c>
      <c r="M20" s="47">
        <f t="shared" si="0"/>
        <v>0</v>
      </c>
      <c r="N20" s="27">
        <f t="shared" si="10"/>
        <v>0</v>
      </c>
      <c r="O20" s="65">
        <f t="shared" si="1"/>
        <v>0</v>
      </c>
      <c r="P20" s="79">
        <f t="shared" si="11"/>
        <v>1</v>
      </c>
      <c r="Q20" s="59" t="s">
        <v>48</v>
      </c>
      <c r="R20" s="81">
        <v>0</v>
      </c>
      <c r="S20" s="59" t="s">
        <v>70</v>
      </c>
      <c r="T20" s="81">
        <v>0</v>
      </c>
      <c r="Y20" s="59" t="s">
        <v>51</v>
      </c>
      <c r="Z20" s="86">
        <f t="shared" si="12"/>
        <v>0</v>
      </c>
      <c r="AA20" s="86">
        <f t="shared" si="2"/>
        <v>0</v>
      </c>
      <c r="AB20" s="86">
        <f t="shared" si="3"/>
        <v>0</v>
      </c>
      <c r="AC20" s="105">
        <f t="shared" si="4"/>
        <v>1</v>
      </c>
      <c r="AD20" s="59" t="s">
        <v>73</v>
      </c>
      <c r="AE20" s="86">
        <f t="shared" si="5"/>
        <v>18</v>
      </c>
      <c r="AF20" s="86">
        <f t="shared" si="6"/>
        <v>0</v>
      </c>
      <c r="AG20" s="86">
        <f t="shared" si="7"/>
        <v>18</v>
      </c>
      <c r="AH20" s="105">
        <f t="shared" si="8"/>
        <v>1</v>
      </c>
    </row>
    <row r="21" spans="1:34" ht="15" customHeight="1">
      <c r="A21" s="14"/>
      <c r="B21" s="13" t="s">
        <v>101</v>
      </c>
      <c r="C21" s="26">
        <v>0</v>
      </c>
      <c r="D21" s="27">
        <v>0</v>
      </c>
      <c r="E21" s="26">
        <v>0</v>
      </c>
      <c r="F21" s="41">
        <v>0</v>
      </c>
      <c r="G21" s="26">
        <v>0</v>
      </c>
      <c r="H21" s="27">
        <v>0</v>
      </c>
      <c r="I21" s="76">
        <v>0</v>
      </c>
      <c r="J21" s="46">
        <v>0</v>
      </c>
      <c r="K21" s="13" t="s">
        <v>101</v>
      </c>
      <c r="L21" s="28">
        <f t="shared" si="9"/>
        <v>0</v>
      </c>
      <c r="M21" s="47">
        <f t="shared" si="0"/>
        <v>0</v>
      </c>
      <c r="N21" s="27">
        <f t="shared" si="10"/>
        <v>0</v>
      </c>
      <c r="O21" s="65">
        <f t="shared" si="1"/>
        <v>0</v>
      </c>
      <c r="P21" s="79">
        <f t="shared" si="11"/>
        <v>1</v>
      </c>
      <c r="Q21" s="59" t="s">
        <v>49</v>
      </c>
      <c r="R21" s="81">
        <v>0</v>
      </c>
      <c r="S21" s="59" t="s">
        <v>71</v>
      </c>
      <c r="T21" s="81">
        <v>0</v>
      </c>
      <c r="Y21" s="59" t="s">
        <v>52</v>
      </c>
      <c r="Z21" s="86">
        <f t="shared" si="12"/>
        <v>72</v>
      </c>
      <c r="AA21" s="86">
        <f t="shared" si="2"/>
        <v>0</v>
      </c>
      <c r="AB21" s="86">
        <f t="shared" si="3"/>
        <v>72</v>
      </c>
      <c r="AC21" s="105">
        <f t="shared" si="4"/>
        <v>1</v>
      </c>
      <c r="AD21" s="59" t="s">
        <v>74</v>
      </c>
      <c r="AE21" s="86">
        <f t="shared" si="5"/>
        <v>0</v>
      </c>
      <c r="AF21" s="86">
        <f t="shared" si="6"/>
        <v>0</v>
      </c>
      <c r="AG21" s="86">
        <f t="shared" si="7"/>
        <v>0</v>
      </c>
      <c r="AH21" s="105">
        <f t="shared" si="8"/>
        <v>1</v>
      </c>
    </row>
    <row r="22" spans="1:34" ht="15" customHeight="1">
      <c r="A22" s="14"/>
      <c r="B22" s="13" t="s">
        <v>102</v>
      </c>
      <c r="C22" s="26">
        <v>0</v>
      </c>
      <c r="D22" s="27">
        <v>0</v>
      </c>
      <c r="E22" s="26">
        <v>0</v>
      </c>
      <c r="F22" s="41">
        <v>0</v>
      </c>
      <c r="G22" s="26">
        <v>0</v>
      </c>
      <c r="H22" s="27">
        <v>0</v>
      </c>
      <c r="I22" s="76">
        <v>0</v>
      </c>
      <c r="J22" s="46">
        <v>0</v>
      </c>
      <c r="K22" s="13" t="s">
        <v>102</v>
      </c>
      <c r="L22" s="28">
        <f t="shared" si="9"/>
        <v>0</v>
      </c>
      <c r="M22" s="47">
        <f t="shared" si="0"/>
        <v>0</v>
      </c>
      <c r="N22" s="27">
        <f t="shared" si="10"/>
        <v>0</v>
      </c>
      <c r="O22" s="65">
        <f t="shared" si="1"/>
        <v>0</v>
      </c>
      <c r="P22" s="79">
        <f t="shared" si="11"/>
        <v>1</v>
      </c>
      <c r="Q22" s="59" t="s">
        <v>50</v>
      </c>
      <c r="R22" s="81">
        <v>0</v>
      </c>
      <c r="S22" s="59" t="s">
        <v>72</v>
      </c>
      <c r="T22" s="81">
        <v>0</v>
      </c>
      <c r="Y22" s="59" t="s">
        <v>3</v>
      </c>
      <c r="Z22" s="86">
        <f t="shared" si="12"/>
        <v>445</v>
      </c>
      <c r="AA22" s="86">
        <f t="shared" si="2"/>
        <v>0</v>
      </c>
      <c r="AB22" s="86">
        <f t="shared" si="3"/>
        <v>445</v>
      </c>
      <c r="AC22" s="105">
        <f t="shared" si="4"/>
        <v>1</v>
      </c>
      <c r="AD22" s="106" t="s">
        <v>10</v>
      </c>
      <c r="AE22" s="92">
        <f t="shared" si="5"/>
        <v>1621</v>
      </c>
      <c r="AF22" s="92">
        <f t="shared" si="6"/>
        <v>5</v>
      </c>
      <c r="AG22" s="92">
        <f t="shared" si="7"/>
        <v>1616</v>
      </c>
      <c r="AH22" s="107">
        <f t="shared" si="8"/>
        <v>0.9969154842689698</v>
      </c>
    </row>
    <row r="23" spans="1:34" ht="15" customHeight="1">
      <c r="A23" s="14"/>
      <c r="B23" s="13" t="s">
        <v>103</v>
      </c>
      <c r="C23" s="26">
        <v>0</v>
      </c>
      <c r="D23" s="27">
        <v>0</v>
      </c>
      <c r="E23" s="26">
        <v>0</v>
      </c>
      <c r="F23" s="41">
        <v>0</v>
      </c>
      <c r="G23" s="26">
        <v>0</v>
      </c>
      <c r="H23" s="27">
        <v>0</v>
      </c>
      <c r="I23" s="76">
        <v>0</v>
      </c>
      <c r="J23" s="46">
        <v>0</v>
      </c>
      <c r="K23" s="13" t="s">
        <v>103</v>
      </c>
      <c r="L23" s="28">
        <f t="shared" si="9"/>
        <v>0</v>
      </c>
      <c r="M23" s="47">
        <f t="shared" si="0"/>
        <v>0</v>
      </c>
      <c r="N23" s="27">
        <f t="shared" si="10"/>
        <v>0</v>
      </c>
      <c r="O23" s="65">
        <f t="shared" si="1"/>
        <v>0</v>
      </c>
      <c r="P23" s="79">
        <f t="shared" si="11"/>
        <v>1</v>
      </c>
      <c r="Q23" s="59" t="s">
        <v>51</v>
      </c>
      <c r="R23" s="81">
        <v>0</v>
      </c>
      <c r="S23" s="59" t="s">
        <v>73</v>
      </c>
      <c r="T23" s="81">
        <v>0</v>
      </c>
      <c r="Y23" s="106" t="s">
        <v>10</v>
      </c>
      <c r="Z23" s="92">
        <f t="shared" si="12"/>
        <v>1233</v>
      </c>
      <c r="AA23" s="92">
        <f t="shared" si="2"/>
        <v>3</v>
      </c>
      <c r="AB23" s="92">
        <f t="shared" si="3"/>
        <v>1230</v>
      </c>
      <c r="AC23" s="107">
        <f t="shared" si="4"/>
        <v>0.9975669099756691</v>
      </c>
      <c r="AD23" s="108" t="s">
        <v>54</v>
      </c>
      <c r="AE23" s="85">
        <f t="shared" si="5"/>
        <v>509</v>
      </c>
      <c r="AF23" s="85">
        <f t="shared" si="6"/>
        <v>3</v>
      </c>
      <c r="AG23" s="85">
        <f t="shared" si="7"/>
        <v>506</v>
      </c>
      <c r="AH23" s="109">
        <f t="shared" si="8"/>
        <v>0.9941060903732809</v>
      </c>
    </row>
    <row r="24" spans="1:34" ht="15" customHeight="1">
      <c r="A24" s="14"/>
      <c r="B24" s="13" t="s">
        <v>104</v>
      </c>
      <c r="C24" s="26">
        <v>12</v>
      </c>
      <c r="D24" s="27">
        <v>0</v>
      </c>
      <c r="E24" s="26">
        <v>24</v>
      </c>
      <c r="F24" s="41">
        <v>0</v>
      </c>
      <c r="G24" s="26">
        <v>13</v>
      </c>
      <c r="H24" s="27">
        <v>0</v>
      </c>
      <c r="I24" s="76">
        <v>23</v>
      </c>
      <c r="J24" s="46">
        <v>0</v>
      </c>
      <c r="K24" s="13" t="s">
        <v>104</v>
      </c>
      <c r="L24" s="28">
        <f t="shared" si="9"/>
        <v>72</v>
      </c>
      <c r="M24" s="47">
        <f t="shared" si="0"/>
        <v>0</v>
      </c>
      <c r="N24" s="27">
        <f t="shared" si="10"/>
        <v>72</v>
      </c>
      <c r="O24" s="65">
        <f t="shared" si="1"/>
        <v>0</v>
      </c>
      <c r="P24" s="79">
        <f t="shared" si="11"/>
        <v>1</v>
      </c>
      <c r="Q24" s="59" t="s">
        <v>52</v>
      </c>
      <c r="R24" s="81">
        <v>0</v>
      </c>
      <c r="S24" s="59" t="s">
        <v>74</v>
      </c>
      <c r="T24" s="81">
        <v>0</v>
      </c>
      <c r="Y24" s="108" t="s">
        <v>4</v>
      </c>
      <c r="Z24" s="85">
        <f t="shared" si="12"/>
        <v>164</v>
      </c>
      <c r="AA24" s="85">
        <f t="shared" si="2"/>
        <v>1</v>
      </c>
      <c r="AB24" s="85">
        <f t="shared" si="3"/>
        <v>163</v>
      </c>
      <c r="AC24" s="109">
        <f t="shared" si="4"/>
        <v>0.9939024390243902</v>
      </c>
      <c r="AD24" s="108" t="s">
        <v>57</v>
      </c>
      <c r="AE24" s="85">
        <f t="shared" si="5"/>
        <v>89</v>
      </c>
      <c r="AF24" s="85">
        <f t="shared" si="6"/>
        <v>1</v>
      </c>
      <c r="AG24" s="85">
        <f t="shared" si="7"/>
        <v>88</v>
      </c>
      <c r="AH24" s="109">
        <f t="shared" si="8"/>
        <v>0.9887640449438202</v>
      </c>
    </row>
    <row r="25" spans="1:34" ht="15" customHeight="1">
      <c r="A25" s="14"/>
      <c r="B25" s="13" t="s">
        <v>83</v>
      </c>
      <c r="C25" s="26">
        <v>0</v>
      </c>
      <c r="D25" s="27">
        <v>0</v>
      </c>
      <c r="E25" s="26">
        <v>1</v>
      </c>
      <c r="F25" s="41">
        <v>0</v>
      </c>
      <c r="G25" s="26">
        <v>0</v>
      </c>
      <c r="H25" s="27">
        <v>0</v>
      </c>
      <c r="I25" s="76">
        <v>1</v>
      </c>
      <c r="J25" s="46">
        <v>1</v>
      </c>
      <c r="K25" s="13" t="s">
        <v>83</v>
      </c>
      <c r="L25" s="28">
        <f t="shared" si="9"/>
        <v>2</v>
      </c>
      <c r="M25" s="47">
        <f t="shared" si="0"/>
        <v>1</v>
      </c>
      <c r="N25" s="27">
        <f t="shared" si="10"/>
        <v>1</v>
      </c>
      <c r="O25" s="65">
        <f t="shared" si="1"/>
        <v>0.5</v>
      </c>
      <c r="P25" s="79">
        <f t="shared" si="11"/>
        <v>0.5</v>
      </c>
      <c r="Q25" s="59" t="s">
        <v>84</v>
      </c>
      <c r="R25" s="81">
        <v>0.5</v>
      </c>
      <c r="S25" s="59" t="s">
        <v>10</v>
      </c>
      <c r="T25" s="81">
        <v>0.0024676125848241827</v>
      </c>
      <c r="Y25" s="108" t="s">
        <v>43</v>
      </c>
      <c r="Z25" s="85">
        <f t="shared" si="12"/>
        <v>68</v>
      </c>
      <c r="AA25" s="85">
        <f t="shared" si="2"/>
        <v>1</v>
      </c>
      <c r="AB25" s="85">
        <f t="shared" si="3"/>
        <v>67</v>
      </c>
      <c r="AC25" s="109">
        <f t="shared" si="4"/>
        <v>0.9852941176470589</v>
      </c>
      <c r="AD25" s="108" t="s">
        <v>66</v>
      </c>
      <c r="AE25" s="85">
        <f t="shared" si="5"/>
        <v>47</v>
      </c>
      <c r="AF25" s="85">
        <f t="shared" si="6"/>
        <v>1</v>
      </c>
      <c r="AG25" s="85">
        <f t="shared" si="7"/>
        <v>46</v>
      </c>
      <c r="AH25" s="109">
        <f t="shared" si="8"/>
        <v>0.9787234042553191</v>
      </c>
    </row>
    <row r="26" spans="1:36" s="42" customFormat="1" ht="15" customHeight="1">
      <c r="A26" s="14" t="s">
        <v>10</v>
      </c>
      <c r="B26" s="15"/>
      <c r="C26" s="29">
        <f aca="true" t="shared" si="13" ref="C26:H26">SUM(C3:C25)</f>
        <v>216</v>
      </c>
      <c r="D26" s="55">
        <f t="shared" si="13"/>
        <v>0</v>
      </c>
      <c r="E26" s="29">
        <f t="shared" si="13"/>
        <v>284</v>
      </c>
      <c r="F26" s="71">
        <f t="shared" si="13"/>
        <v>0</v>
      </c>
      <c r="G26" s="29">
        <f t="shared" si="13"/>
        <v>333</v>
      </c>
      <c r="H26" s="55">
        <f t="shared" si="13"/>
        <v>0</v>
      </c>
      <c r="I26" s="29">
        <f>SUM(I3:I25)</f>
        <v>400</v>
      </c>
      <c r="J26" s="29">
        <f>SUM(J3:J25)</f>
        <v>3</v>
      </c>
      <c r="K26" s="14" t="s">
        <v>10</v>
      </c>
      <c r="L26" s="54">
        <f>C26+E26+G26+I26</f>
        <v>1233</v>
      </c>
      <c r="M26" s="50">
        <f>D26+H26+F26+J26</f>
        <v>3</v>
      </c>
      <c r="N26" s="55">
        <f t="shared" si="10"/>
        <v>1230</v>
      </c>
      <c r="O26" s="16">
        <f t="shared" si="1"/>
        <v>0.0024330900243309003</v>
      </c>
      <c r="P26" s="80">
        <f t="shared" si="11"/>
        <v>0.9975669099756691</v>
      </c>
      <c r="Q26" s="59" t="s">
        <v>10</v>
      </c>
      <c r="R26" s="81">
        <v>0.0032441200324412004</v>
      </c>
      <c r="S26" s="83"/>
      <c r="T26" s="83"/>
      <c r="U26" s="58"/>
      <c r="V26" s="58"/>
      <c r="W26" s="58"/>
      <c r="X26" s="58"/>
      <c r="Y26" s="108" t="s">
        <v>84</v>
      </c>
      <c r="Z26" s="85">
        <f t="shared" si="12"/>
        <v>2</v>
      </c>
      <c r="AA26" s="85">
        <f t="shared" si="2"/>
        <v>1</v>
      </c>
      <c r="AB26" s="85">
        <f t="shared" si="3"/>
        <v>1</v>
      </c>
      <c r="AC26" s="109">
        <f t="shared" si="4"/>
        <v>0.5</v>
      </c>
      <c r="AD26" s="84"/>
      <c r="AE26" s="59"/>
      <c r="AF26" s="86"/>
      <c r="AG26" s="59"/>
      <c r="AH26" s="112"/>
      <c r="AI26" s="58"/>
      <c r="AJ26" s="58"/>
    </row>
    <row r="27" spans="1:36" s="43" customFormat="1" ht="15" customHeight="1">
      <c r="A27" s="7" t="s">
        <v>11</v>
      </c>
      <c r="B27" s="13" t="s">
        <v>53</v>
      </c>
      <c r="C27" s="26">
        <v>26</v>
      </c>
      <c r="D27" s="27">
        <v>0</v>
      </c>
      <c r="E27" s="26">
        <v>41</v>
      </c>
      <c r="F27" s="41">
        <v>0</v>
      </c>
      <c r="G27" s="26">
        <v>49</v>
      </c>
      <c r="H27" s="27">
        <v>0</v>
      </c>
      <c r="I27" s="76">
        <v>47</v>
      </c>
      <c r="J27" s="46">
        <v>0</v>
      </c>
      <c r="K27" s="72" t="s">
        <v>53</v>
      </c>
      <c r="L27" s="28">
        <f t="shared" si="9"/>
        <v>163</v>
      </c>
      <c r="M27" s="47">
        <f>D27+H27+F27+J27</f>
        <v>0</v>
      </c>
      <c r="N27" s="27">
        <f t="shared" si="10"/>
        <v>163</v>
      </c>
      <c r="O27" s="65">
        <f t="shared" si="1"/>
        <v>0</v>
      </c>
      <c r="P27" s="79">
        <f t="shared" si="11"/>
        <v>1</v>
      </c>
      <c r="Q27" s="83"/>
      <c r="R27" s="83"/>
      <c r="S27" s="83"/>
      <c r="T27" s="83"/>
      <c r="U27" s="89"/>
      <c r="V27" s="89"/>
      <c r="W27" s="89"/>
      <c r="X27" s="89"/>
      <c r="Y27" s="83"/>
      <c r="Z27" s="83"/>
      <c r="AA27" s="83"/>
      <c r="AB27" s="83"/>
      <c r="AC27" s="83"/>
      <c r="AD27" s="83"/>
      <c r="AE27" s="83"/>
      <c r="AF27" s="83"/>
      <c r="AG27" s="83"/>
      <c r="AH27" s="110"/>
      <c r="AI27" s="89"/>
      <c r="AJ27" s="89"/>
    </row>
    <row r="28" spans="1:16" ht="15" customHeight="1">
      <c r="A28" s="14"/>
      <c r="B28" s="13" t="s">
        <v>54</v>
      </c>
      <c r="C28" s="26">
        <v>95</v>
      </c>
      <c r="D28" s="27">
        <v>0</v>
      </c>
      <c r="E28" s="26">
        <v>119</v>
      </c>
      <c r="F28" s="41">
        <v>0</v>
      </c>
      <c r="G28" s="26">
        <v>162</v>
      </c>
      <c r="H28" s="27">
        <v>0</v>
      </c>
      <c r="I28" s="76">
        <v>133</v>
      </c>
      <c r="J28" s="46">
        <v>3</v>
      </c>
      <c r="K28" s="72" t="s">
        <v>54</v>
      </c>
      <c r="L28" s="28">
        <f t="shared" si="9"/>
        <v>509</v>
      </c>
      <c r="M28" s="47">
        <f aca="true" t="shared" si="14" ref="M28:M50">D28+H28+F28+J28</f>
        <v>3</v>
      </c>
      <c r="N28" s="27">
        <f t="shared" si="10"/>
        <v>506</v>
      </c>
      <c r="O28" s="65">
        <f t="shared" si="1"/>
        <v>0.005893909626719057</v>
      </c>
      <c r="P28" s="79">
        <f t="shared" si="11"/>
        <v>0.9941060903732809</v>
      </c>
    </row>
    <row r="29" spans="1:16" ht="15" customHeight="1">
      <c r="A29" s="17"/>
      <c r="B29" s="13" t="s">
        <v>56</v>
      </c>
      <c r="C29" s="56">
        <v>22</v>
      </c>
      <c r="D29" s="27">
        <v>0</v>
      </c>
      <c r="E29" s="26">
        <v>37</v>
      </c>
      <c r="F29" s="41">
        <v>0</v>
      </c>
      <c r="G29" s="26">
        <v>41</v>
      </c>
      <c r="H29" s="27">
        <v>0</v>
      </c>
      <c r="I29" s="76">
        <v>25</v>
      </c>
      <c r="J29" s="46">
        <v>0</v>
      </c>
      <c r="K29" s="72" t="s">
        <v>56</v>
      </c>
      <c r="L29" s="28">
        <f t="shared" si="9"/>
        <v>125</v>
      </c>
      <c r="M29" s="47">
        <f t="shared" si="14"/>
        <v>0</v>
      </c>
      <c r="N29" s="27">
        <f t="shared" si="10"/>
        <v>125</v>
      </c>
      <c r="O29" s="65">
        <f t="shared" si="1"/>
        <v>0</v>
      </c>
      <c r="P29" s="79">
        <f t="shared" si="11"/>
        <v>1</v>
      </c>
    </row>
    <row r="30" spans="1:16" ht="15" customHeight="1">
      <c r="A30" s="17"/>
      <c r="B30" s="13" t="s">
        <v>57</v>
      </c>
      <c r="C30" s="56">
        <v>17</v>
      </c>
      <c r="D30" s="27">
        <v>0</v>
      </c>
      <c r="E30" s="26">
        <v>17</v>
      </c>
      <c r="F30" s="41">
        <v>0</v>
      </c>
      <c r="G30" s="26">
        <v>26</v>
      </c>
      <c r="H30" s="27">
        <v>0</v>
      </c>
      <c r="I30" s="76">
        <v>29</v>
      </c>
      <c r="J30" s="46">
        <v>1</v>
      </c>
      <c r="K30" s="72" t="s">
        <v>57</v>
      </c>
      <c r="L30" s="28">
        <f t="shared" si="9"/>
        <v>89</v>
      </c>
      <c r="M30" s="47">
        <f t="shared" si="14"/>
        <v>1</v>
      </c>
      <c r="N30" s="27">
        <f t="shared" si="10"/>
        <v>88</v>
      </c>
      <c r="O30" s="65">
        <f t="shared" si="1"/>
        <v>0.011235955056179775</v>
      </c>
      <c r="P30" s="79">
        <f t="shared" si="11"/>
        <v>0.9887640449438202</v>
      </c>
    </row>
    <row r="31" spans="1:30" ht="15" customHeight="1">
      <c r="A31" s="17"/>
      <c r="B31" s="13" t="s">
        <v>55</v>
      </c>
      <c r="C31" s="56">
        <v>47</v>
      </c>
      <c r="D31" s="27">
        <v>0</v>
      </c>
      <c r="E31" s="26">
        <v>65</v>
      </c>
      <c r="F31" s="41">
        <v>0</v>
      </c>
      <c r="G31" s="26">
        <v>53</v>
      </c>
      <c r="H31" s="27">
        <v>0</v>
      </c>
      <c r="I31" s="76">
        <v>65</v>
      </c>
      <c r="J31" s="46">
        <v>0</v>
      </c>
      <c r="K31" s="72" t="s">
        <v>55</v>
      </c>
      <c r="L31" s="28">
        <f t="shared" si="9"/>
        <v>230</v>
      </c>
      <c r="M31" s="47">
        <f t="shared" si="14"/>
        <v>0</v>
      </c>
      <c r="N31" s="27">
        <f t="shared" si="10"/>
        <v>230</v>
      </c>
      <c r="O31" s="65">
        <f t="shared" si="1"/>
        <v>0</v>
      </c>
      <c r="P31" s="79">
        <f t="shared" si="11"/>
        <v>1</v>
      </c>
      <c r="AD31" s="81"/>
    </row>
    <row r="32" spans="1:16" ht="15" customHeight="1">
      <c r="A32" s="17"/>
      <c r="B32" s="13" t="s">
        <v>58</v>
      </c>
      <c r="C32" s="26">
        <v>8</v>
      </c>
      <c r="D32" s="27">
        <v>0</v>
      </c>
      <c r="E32" s="26">
        <v>7</v>
      </c>
      <c r="F32" s="41">
        <v>0</v>
      </c>
      <c r="G32" s="26">
        <v>18</v>
      </c>
      <c r="H32" s="27">
        <v>0</v>
      </c>
      <c r="I32" s="76">
        <v>8</v>
      </c>
      <c r="J32" s="46">
        <v>0</v>
      </c>
      <c r="K32" s="72" t="s">
        <v>58</v>
      </c>
      <c r="L32" s="28">
        <f t="shared" si="9"/>
        <v>41</v>
      </c>
      <c r="M32" s="47">
        <f t="shared" si="14"/>
        <v>0</v>
      </c>
      <c r="N32" s="27">
        <f t="shared" si="10"/>
        <v>41</v>
      </c>
      <c r="O32" s="65">
        <f t="shared" si="1"/>
        <v>0</v>
      </c>
      <c r="P32" s="79">
        <f t="shared" si="11"/>
        <v>1</v>
      </c>
    </row>
    <row r="33" spans="1:16" ht="15" customHeight="1">
      <c r="A33" s="17"/>
      <c r="B33" s="13" t="s">
        <v>59</v>
      </c>
      <c r="C33" s="26">
        <v>5</v>
      </c>
      <c r="D33" s="27">
        <v>0</v>
      </c>
      <c r="E33" s="26">
        <v>18</v>
      </c>
      <c r="F33" s="41">
        <v>0</v>
      </c>
      <c r="G33" s="26">
        <v>17</v>
      </c>
      <c r="H33" s="27">
        <v>0</v>
      </c>
      <c r="I33" s="76">
        <v>20</v>
      </c>
      <c r="J33" s="46">
        <v>0</v>
      </c>
      <c r="K33" s="72" t="s">
        <v>59</v>
      </c>
      <c r="L33" s="28">
        <f aca="true" t="shared" si="15" ref="L33:L48">C33+E33+G33+I33</f>
        <v>60</v>
      </c>
      <c r="M33" s="47">
        <f t="shared" si="14"/>
        <v>0</v>
      </c>
      <c r="N33" s="27">
        <f t="shared" si="10"/>
        <v>60</v>
      </c>
      <c r="O33" s="65">
        <f aca="true" t="shared" si="16" ref="O33:O50">IF(L33=0,(0),((M33/L33)))</f>
        <v>0</v>
      </c>
      <c r="P33" s="79">
        <f t="shared" si="11"/>
        <v>1</v>
      </c>
    </row>
    <row r="34" spans="1:16" ht="15" customHeight="1">
      <c r="A34" s="17"/>
      <c r="B34" s="13" t="s">
        <v>60</v>
      </c>
      <c r="C34" s="26">
        <v>2</v>
      </c>
      <c r="D34" s="27">
        <v>0</v>
      </c>
      <c r="E34" s="26">
        <v>11</v>
      </c>
      <c r="F34" s="41">
        <v>0</v>
      </c>
      <c r="G34" s="26">
        <v>16</v>
      </c>
      <c r="H34" s="27">
        <v>0</v>
      </c>
      <c r="I34" s="76">
        <v>17</v>
      </c>
      <c r="J34" s="46">
        <v>0</v>
      </c>
      <c r="K34" s="72" t="s">
        <v>60</v>
      </c>
      <c r="L34" s="28">
        <f t="shared" si="15"/>
        <v>46</v>
      </c>
      <c r="M34" s="47">
        <f t="shared" si="14"/>
        <v>0</v>
      </c>
      <c r="N34" s="27">
        <f t="shared" si="10"/>
        <v>46</v>
      </c>
      <c r="O34" s="65">
        <f t="shared" si="16"/>
        <v>0</v>
      </c>
      <c r="P34" s="79">
        <f t="shared" si="11"/>
        <v>1</v>
      </c>
    </row>
    <row r="35" spans="1:16" ht="15" customHeight="1">
      <c r="A35" s="17"/>
      <c r="B35" s="13" t="s">
        <v>61</v>
      </c>
      <c r="C35" s="26">
        <v>7</v>
      </c>
      <c r="D35" s="27">
        <v>0</v>
      </c>
      <c r="E35" s="26">
        <v>7</v>
      </c>
      <c r="F35" s="41">
        <v>0</v>
      </c>
      <c r="G35" s="26">
        <v>13</v>
      </c>
      <c r="H35" s="27">
        <v>0</v>
      </c>
      <c r="I35" s="76">
        <v>7</v>
      </c>
      <c r="J35" s="46">
        <v>0</v>
      </c>
      <c r="K35" s="72" t="s">
        <v>61</v>
      </c>
      <c r="L35" s="28">
        <f t="shared" si="15"/>
        <v>34</v>
      </c>
      <c r="M35" s="47">
        <f t="shared" si="14"/>
        <v>0</v>
      </c>
      <c r="N35" s="27">
        <f t="shared" si="10"/>
        <v>34</v>
      </c>
      <c r="O35" s="65">
        <f t="shared" si="16"/>
        <v>0</v>
      </c>
      <c r="P35" s="79">
        <f t="shared" si="11"/>
        <v>1</v>
      </c>
    </row>
    <row r="36" spans="1:16" ht="15" customHeight="1">
      <c r="A36" s="17"/>
      <c r="B36" s="13" t="s">
        <v>62</v>
      </c>
      <c r="C36" s="26">
        <v>9</v>
      </c>
      <c r="D36" s="27">
        <v>0</v>
      </c>
      <c r="E36" s="26">
        <v>12</v>
      </c>
      <c r="F36" s="41">
        <v>0</v>
      </c>
      <c r="G36" s="26">
        <v>14</v>
      </c>
      <c r="H36" s="27">
        <v>0</v>
      </c>
      <c r="I36" s="76">
        <v>10</v>
      </c>
      <c r="J36" s="46">
        <v>0</v>
      </c>
      <c r="K36" s="72" t="s">
        <v>62</v>
      </c>
      <c r="L36" s="28">
        <f t="shared" si="15"/>
        <v>45</v>
      </c>
      <c r="M36" s="47">
        <f t="shared" si="14"/>
        <v>0</v>
      </c>
      <c r="N36" s="27">
        <f t="shared" si="10"/>
        <v>45</v>
      </c>
      <c r="O36" s="65">
        <f t="shared" si="16"/>
        <v>0</v>
      </c>
      <c r="P36" s="79">
        <f t="shared" si="11"/>
        <v>1</v>
      </c>
    </row>
    <row r="37" spans="1:16" ht="15" customHeight="1">
      <c r="A37" s="17"/>
      <c r="B37" s="13" t="s">
        <v>63</v>
      </c>
      <c r="C37" s="26">
        <v>5</v>
      </c>
      <c r="D37" s="27">
        <v>0</v>
      </c>
      <c r="E37" s="26">
        <v>3</v>
      </c>
      <c r="F37" s="41">
        <v>0</v>
      </c>
      <c r="G37" s="26">
        <v>8</v>
      </c>
      <c r="H37" s="27">
        <v>0</v>
      </c>
      <c r="I37" s="76">
        <v>8</v>
      </c>
      <c r="J37" s="46">
        <v>0</v>
      </c>
      <c r="K37" s="72" t="s">
        <v>63</v>
      </c>
      <c r="L37" s="28">
        <f t="shared" si="15"/>
        <v>24</v>
      </c>
      <c r="M37" s="47">
        <f t="shared" si="14"/>
        <v>0</v>
      </c>
      <c r="N37" s="27">
        <f t="shared" si="10"/>
        <v>24</v>
      </c>
      <c r="O37" s="65">
        <f t="shared" si="16"/>
        <v>0</v>
      </c>
      <c r="P37" s="79">
        <f t="shared" si="11"/>
        <v>1</v>
      </c>
    </row>
    <row r="38" spans="1:16" ht="15" customHeight="1">
      <c r="A38" s="17"/>
      <c r="B38" s="13" t="s">
        <v>64</v>
      </c>
      <c r="C38" s="26">
        <v>6</v>
      </c>
      <c r="D38" s="27">
        <v>0</v>
      </c>
      <c r="E38" s="26">
        <v>7</v>
      </c>
      <c r="F38" s="41">
        <v>0</v>
      </c>
      <c r="G38" s="26">
        <v>13</v>
      </c>
      <c r="H38" s="27">
        <v>0</v>
      </c>
      <c r="I38" s="76">
        <v>10</v>
      </c>
      <c r="J38" s="46">
        <v>0</v>
      </c>
      <c r="K38" s="72" t="s">
        <v>64</v>
      </c>
      <c r="L38" s="28">
        <f t="shared" si="15"/>
        <v>36</v>
      </c>
      <c r="M38" s="47">
        <f t="shared" si="14"/>
        <v>0</v>
      </c>
      <c r="N38" s="27">
        <f t="shared" si="10"/>
        <v>36</v>
      </c>
      <c r="O38" s="65">
        <f t="shared" si="16"/>
        <v>0</v>
      </c>
      <c r="P38" s="79">
        <f t="shared" si="11"/>
        <v>1</v>
      </c>
    </row>
    <row r="39" spans="1:16" ht="15" customHeight="1">
      <c r="A39" s="17"/>
      <c r="B39" s="13" t="s">
        <v>65</v>
      </c>
      <c r="C39" s="26">
        <v>3</v>
      </c>
      <c r="D39" s="27">
        <v>0</v>
      </c>
      <c r="E39" s="26">
        <v>8</v>
      </c>
      <c r="F39" s="41">
        <v>0</v>
      </c>
      <c r="G39" s="26">
        <v>5</v>
      </c>
      <c r="H39" s="27">
        <v>0</v>
      </c>
      <c r="I39" s="76">
        <v>6</v>
      </c>
      <c r="J39" s="46">
        <v>0</v>
      </c>
      <c r="K39" s="72" t="s">
        <v>65</v>
      </c>
      <c r="L39" s="28">
        <f t="shared" si="15"/>
        <v>22</v>
      </c>
      <c r="M39" s="47">
        <f t="shared" si="14"/>
        <v>0</v>
      </c>
      <c r="N39" s="27">
        <f t="shared" si="10"/>
        <v>22</v>
      </c>
      <c r="O39" s="65">
        <f t="shared" si="16"/>
        <v>0</v>
      </c>
      <c r="P39" s="79">
        <f t="shared" si="11"/>
        <v>1</v>
      </c>
    </row>
    <row r="40" spans="1:16" ht="15" customHeight="1">
      <c r="A40" s="17"/>
      <c r="B40" s="13" t="s">
        <v>66</v>
      </c>
      <c r="C40" s="26">
        <v>12</v>
      </c>
      <c r="D40" s="27">
        <v>0</v>
      </c>
      <c r="E40" s="26">
        <v>11</v>
      </c>
      <c r="F40" s="41">
        <v>0</v>
      </c>
      <c r="G40" s="26">
        <v>12</v>
      </c>
      <c r="H40" s="27">
        <v>1</v>
      </c>
      <c r="I40" s="76">
        <v>12</v>
      </c>
      <c r="J40" s="46">
        <v>0</v>
      </c>
      <c r="K40" s="72" t="s">
        <v>66</v>
      </c>
      <c r="L40" s="28">
        <f t="shared" si="15"/>
        <v>47</v>
      </c>
      <c r="M40" s="47">
        <f t="shared" si="14"/>
        <v>1</v>
      </c>
      <c r="N40" s="27">
        <f t="shared" si="10"/>
        <v>46</v>
      </c>
      <c r="O40" s="65">
        <f t="shared" si="16"/>
        <v>0.02127659574468085</v>
      </c>
      <c r="P40" s="79">
        <f t="shared" si="11"/>
        <v>0.9787234042553191</v>
      </c>
    </row>
    <row r="41" spans="1:16" ht="15" customHeight="1">
      <c r="A41" s="17"/>
      <c r="B41" s="13" t="s">
        <v>67</v>
      </c>
      <c r="C41" s="26">
        <v>5</v>
      </c>
      <c r="D41" s="27">
        <v>0</v>
      </c>
      <c r="E41" s="26">
        <v>0</v>
      </c>
      <c r="F41" s="41">
        <v>0</v>
      </c>
      <c r="G41" s="26">
        <v>5</v>
      </c>
      <c r="H41" s="27">
        <v>0</v>
      </c>
      <c r="I41" s="76">
        <v>6</v>
      </c>
      <c r="J41" s="46">
        <v>0</v>
      </c>
      <c r="K41" s="72" t="s">
        <v>67</v>
      </c>
      <c r="L41" s="28">
        <f t="shared" si="15"/>
        <v>16</v>
      </c>
      <c r="M41" s="47">
        <f t="shared" si="14"/>
        <v>0</v>
      </c>
      <c r="N41" s="27">
        <f t="shared" si="10"/>
        <v>16</v>
      </c>
      <c r="O41" s="65">
        <f t="shared" si="16"/>
        <v>0</v>
      </c>
      <c r="P41" s="79">
        <f t="shared" si="11"/>
        <v>1</v>
      </c>
    </row>
    <row r="42" spans="1:16" ht="15" customHeight="1">
      <c r="A42" s="17"/>
      <c r="B42" s="13" t="s">
        <v>68</v>
      </c>
      <c r="C42" s="26">
        <v>9</v>
      </c>
      <c r="D42" s="27">
        <v>0</v>
      </c>
      <c r="E42" s="26">
        <v>7</v>
      </c>
      <c r="F42" s="41">
        <v>0</v>
      </c>
      <c r="G42" s="26">
        <v>9</v>
      </c>
      <c r="H42" s="27">
        <v>0</v>
      </c>
      <c r="I42" s="76">
        <v>5</v>
      </c>
      <c r="J42" s="46">
        <v>0</v>
      </c>
      <c r="K42" s="72" t="s">
        <v>68</v>
      </c>
      <c r="L42" s="28">
        <f t="shared" si="15"/>
        <v>30</v>
      </c>
      <c r="M42" s="47">
        <f t="shared" si="14"/>
        <v>0</v>
      </c>
      <c r="N42" s="27">
        <f t="shared" si="10"/>
        <v>30</v>
      </c>
      <c r="O42" s="65">
        <f t="shared" si="16"/>
        <v>0</v>
      </c>
      <c r="P42" s="79">
        <f t="shared" si="11"/>
        <v>1</v>
      </c>
    </row>
    <row r="43" spans="1:16" ht="15" customHeight="1">
      <c r="A43" s="17"/>
      <c r="B43" s="13" t="s">
        <v>69</v>
      </c>
      <c r="C43" s="26">
        <v>4</v>
      </c>
      <c r="D43" s="27">
        <v>0</v>
      </c>
      <c r="E43" s="26">
        <v>1</v>
      </c>
      <c r="F43" s="41">
        <v>0</v>
      </c>
      <c r="G43" s="26">
        <v>0</v>
      </c>
      <c r="H43" s="27">
        <v>0</v>
      </c>
      <c r="I43" s="76">
        <v>1</v>
      </c>
      <c r="J43" s="46">
        <v>0</v>
      </c>
      <c r="K43" s="72" t="s">
        <v>69</v>
      </c>
      <c r="L43" s="28">
        <f t="shared" si="15"/>
        <v>6</v>
      </c>
      <c r="M43" s="47">
        <f t="shared" si="14"/>
        <v>0</v>
      </c>
      <c r="N43" s="27">
        <f t="shared" si="10"/>
        <v>6</v>
      </c>
      <c r="O43" s="65">
        <f t="shared" si="16"/>
        <v>0</v>
      </c>
      <c r="P43" s="79">
        <f t="shared" si="11"/>
        <v>1</v>
      </c>
    </row>
    <row r="44" spans="1:16" ht="15" customHeight="1">
      <c r="A44" s="17"/>
      <c r="B44" s="13" t="s">
        <v>70</v>
      </c>
      <c r="C44" s="26">
        <v>11</v>
      </c>
      <c r="D44" s="27">
        <v>0</v>
      </c>
      <c r="E44" s="26">
        <v>6</v>
      </c>
      <c r="F44" s="41">
        <v>0</v>
      </c>
      <c r="G44" s="26">
        <v>16</v>
      </c>
      <c r="H44" s="27">
        <v>0</v>
      </c>
      <c r="I44" s="76">
        <v>14</v>
      </c>
      <c r="J44" s="46">
        <v>0</v>
      </c>
      <c r="K44" s="72" t="s">
        <v>70</v>
      </c>
      <c r="L44" s="28">
        <f t="shared" si="15"/>
        <v>47</v>
      </c>
      <c r="M44" s="47">
        <f t="shared" si="14"/>
        <v>0</v>
      </c>
      <c r="N44" s="27">
        <f t="shared" si="10"/>
        <v>47</v>
      </c>
      <c r="O44" s="65">
        <f t="shared" si="16"/>
        <v>0</v>
      </c>
      <c r="P44" s="79">
        <f t="shared" si="11"/>
        <v>1</v>
      </c>
    </row>
    <row r="45" spans="1:16" ht="15" customHeight="1">
      <c r="A45" s="17"/>
      <c r="B45" s="13" t="s">
        <v>71</v>
      </c>
      <c r="C45" s="26">
        <v>3</v>
      </c>
      <c r="D45" s="27">
        <v>0</v>
      </c>
      <c r="E45" s="26">
        <v>2</v>
      </c>
      <c r="F45" s="41">
        <v>0</v>
      </c>
      <c r="G45" s="26">
        <v>10</v>
      </c>
      <c r="H45" s="27">
        <v>0</v>
      </c>
      <c r="I45" s="76">
        <v>3</v>
      </c>
      <c r="J45" s="46">
        <v>0</v>
      </c>
      <c r="K45" s="72" t="s">
        <v>71</v>
      </c>
      <c r="L45" s="28">
        <f t="shared" si="15"/>
        <v>18</v>
      </c>
      <c r="M45" s="47">
        <f t="shared" si="14"/>
        <v>0</v>
      </c>
      <c r="N45" s="27">
        <f t="shared" si="10"/>
        <v>18</v>
      </c>
      <c r="O45" s="65">
        <f t="shared" si="16"/>
        <v>0</v>
      </c>
      <c r="P45" s="79">
        <f t="shared" si="11"/>
        <v>1</v>
      </c>
    </row>
    <row r="46" spans="1:20" ht="15" customHeight="1">
      <c r="A46" s="17"/>
      <c r="B46" s="13" t="s">
        <v>72</v>
      </c>
      <c r="C46" s="26">
        <v>5</v>
      </c>
      <c r="D46" s="27">
        <v>0</v>
      </c>
      <c r="E46" s="26">
        <v>3</v>
      </c>
      <c r="F46" s="41">
        <v>0</v>
      </c>
      <c r="G46" s="26">
        <v>3</v>
      </c>
      <c r="H46" s="27">
        <v>0</v>
      </c>
      <c r="I46" s="76">
        <v>4</v>
      </c>
      <c r="J46" s="46">
        <v>0</v>
      </c>
      <c r="K46" s="72" t="s">
        <v>72</v>
      </c>
      <c r="L46" s="28">
        <f t="shared" si="15"/>
        <v>15</v>
      </c>
      <c r="M46" s="47">
        <f t="shared" si="14"/>
        <v>0</v>
      </c>
      <c r="N46" s="27">
        <f t="shared" si="10"/>
        <v>15</v>
      </c>
      <c r="O46" s="65">
        <f t="shared" si="16"/>
        <v>0</v>
      </c>
      <c r="P46" s="79">
        <f t="shared" si="11"/>
        <v>1</v>
      </c>
      <c r="S46" s="68"/>
      <c r="T46" s="67"/>
    </row>
    <row r="47" spans="1:20" ht="15" customHeight="1">
      <c r="A47" s="17"/>
      <c r="B47" s="13" t="s">
        <v>73</v>
      </c>
      <c r="C47" s="26">
        <v>7</v>
      </c>
      <c r="D47" s="27">
        <v>0</v>
      </c>
      <c r="E47" s="26">
        <v>3</v>
      </c>
      <c r="F47" s="41">
        <v>0</v>
      </c>
      <c r="G47" s="26">
        <v>7</v>
      </c>
      <c r="H47" s="27">
        <v>0</v>
      </c>
      <c r="I47" s="76">
        <v>1</v>
      </c>
      <c r="J47" s="46">
        <v>0</v>
      </c>
      <c r="K47" s="72" t="s">
        <v>73</v>
      </c>
      <c r="L47" s="28">
        <f t="shared" si="15"/>
        <v>18</v>
      </c>
      <c r="M47" s="47">
        <f t="shared" si="14"/>
        <v>0</v>
      </c>
      <c r="N47" s="27">
        <f t="shared" si="10"/>
        <v>18</v>
      </c>
      <c r="O47" s="65">
        <f t="shared" si="16"/>
        <v>0</v>
      </c>
      <c r="P47" s="79">
        <f t="shared" si="11"/>
        <v>1</v>
      </c>
      <c r="S47" s="68"/>
      <c r="T47" s="67"/>
    </row>
    <row r="48" spans="1:20" ht="15" customHeight="1">
      <c r="A48" s="17"/>
      <c r="B48" s="13" t="s">
        <v>74</v>
      </c>
      <c r="C48" s="26">
        <v>0</v>
      </c>
      <c r="D48" s="27">
        <v>0</v>
      </c>
      <c r="E48" s="26">
        <v>0</v>
      </c>
      <c r="F48" s="41">
        <v>0</v>
      </c>
      <c r="G48" s="26">
        <v>0</v>
      </c>
      <c r="H48" s="27">
        <v>0</v>
      </c>
      <c r="I48" s="76">
        <v>0</v>
      </c>
      <c r="J48" s="46">
        <v>0</v>
      </c>
      <c r="K48" s="72" t="s">
        <v>74</v>
      </c>
      <c r="L48" s="28">
        <f t="shared" si="15"/>
        <v>0</v>
      </c>
      <c r="M48" s="47">
        <f t="shared" si="14"/>
        <v>0</v>
      </c>
      <c r="N48" s="27">
        <f t="shared" si="10"/>
        <v>0</v>
      </c>
      <c r="O48" s="65">
        <f t="shared" si="16"/>
        <v>0</v>
      </c>
      <c r="P48" s="79">
        <f t="shared" si="11"/>
        <v>1</v>
      </c>
      <c r="S48" s="66"/>
      <c r="T48" s="67"/>
    </row>
    <row r="49" spans="1:36" s="42" customFormat="1" ht="16.5" customHeight="1">
      <c r="A49" s="14" t="s">
        <v>10</v>
      </c>
      <c r="B49" s="18"/>
      <c r="C49" s="30">
        <f aca="true" t="shared" si="17" ref="C49:I49">SUM(C27:C48)</f>
        <v>308</v>
      </c>
      <c r="D49" s="31">
        <f t="shared" si="17"/>
        <v>0</v>
      </c>
      <c r="E49" s="30">
        <f t="shared" si="17"/>
        <v>385</v>
      </c>
      <c r="F49" s="74">
        <f t="shared" si="17"/>
        <v>0</v>
      </c>
      <c r="G49" s="30">
        <f t="shared" si="17"/>
        <v>497</v>
      </c>
      <c r="H49" s="31">
        <f t="shared" si="17"/>
        <v>1</v>
      </c>
      <c r="I49" s="77">
        <f t="shared" si="17"/>
        <v>431</v>
      </c>
      <c r="J49" s="31">
        <f>SUM(J27:J48)</f>
        <v>4</v>
      </c>
      <c r="K49" s="14" t="s">
        <v>10</v>
      </c>
      <c r="L49" s="30">
        <f>SUM(L27:L48)</f>
        <v>1621</v>
      </c>
      <c r="M49" s="50">
        <f t="shared" si="14"/>
        <v>5</v>
      </c>
      <c r="N49" s="55">
        <f t="shared" si="10"/>
        <v>1616</v>
      </c>
      <c r="O49" s="16">
        <f t="shared" si="16"/>
        <v>0.0030845157310302285</v>
      </c>
      <c r="P49" s="80">
        <f t="shared" si="11"/>
        <v>0.9969154842689698</v>
      </c>
      <c r="Q49" s="81"/>
      <c r="R49" s="60"/>
      <c r="S49" s="66"/>
      <c r="T49" s="67"/>
      <c r="U49" s="58"/>
      <c r="V49" s="58"/>
      <c r="W49" s="58"/>
      <c r="X49" s="58"/>
      <c r="Y49" s="83"/>
      <c r="Z49" s="83"/>
      <c r="AA49" s="83"/>
      <c r="AB49" s="83"/>
      <c r="AC49" s="83"/>
      <c r="AD49" s="83"/>
      <c r="AE49" s="83"/>
      <c r="AF49" s="83"/>
      <c r="AG49" s="83"/>
      <c r="AH49" s="110"/>
      <c r="AI49" s="58"/>
      <c r="AJ49" s="58"/>
    </row>
    <row r="50" spans="1:36" s="42" customFormat="1" ht="16.5" customHeight="1" thickBot="1">
      <c r="A50" s="19" t="s">
        <v>35</v>
      </c>
      <c r="B50" s="20"/>
      <c r="C50" s="32">
        <f aca="true" t="shared" si="18" ref="C50:J50">C26+C49</f>
        <v>524</v>
      </c>
      <c r="D50" s="33">
        <f t="shared" si="18"/>
        <v>0</v>
      </c>
      <c r="E50" s="32">
        <f t="shared" si="18"/>
        <v>669</v>
      </c>
      <c r="F50" s="62">
        <f t="shared" si="18"/>
        <v>0</v>
      </c>
      <c r="G50" s="32">
        <f t="shared" si="18"/>
        <v>830</v>
      </c>
      <c r="H50" s="33">
        <f t="shared" si="18"/>
        <v>1</v>
      </c>
      <c r="I50" s="69">
        <v>827</v>
      </c>
      <c r="J50" s="33">
        <f t="shared" si="18"/>
        <v>7</v>
      </c>
      <c r="K50" s="19" t="s">
        <v>35</v>
      </c>
      <c r="L50" s="32">
        <f>L26+L49</f>
        <v>2854</v>
      </c>
      <c r="M50" s="48">
        <f t="shared" si="14"/>
        <v>8</v>
      </c>
      <c r="N50" s="33">
        <f t="shared" si="10"/>
        <v>2846</v>
      </c>
      <c r="O50" s="52">
        <f t="shared" si="16"/>
        <v>0.002803083391730904</v>
      </c>
      <c r="P50" s="87">
        <f t="shared" si="11"/>
        <v>0.9971969166082691</v>
      </c>
      <c r="Q50" s="81"/>
      <c r="R50" s="60"/>
      <c r="S50" s="83"/>
      <c r="T50" s="67"/>
      <c r="U50" s="58"/>
      <c r="V50" s="58"/>
      <c r="W50" s="58"/>
      <c r="X50" s="58"/>
      <c r="Y50" s="83"/>
      <c r="Z50" s="83"/>
      <c r="AA50" s="83"/>
      <c r="AB50" s="83"/>
      <c r="AC50" s="83"/>
      <c r="AD50" s="83"/>
      <c r="AE50" s="83"/>
      <c r="AF50" s="83"/>
      <c r="AG50" s="83"/>
      <c r="AH50" s="110"/>
      <c r="AI50" s="58"/>
      <c r="AJ50" s="58"/>
    </row>
    <row r="51" spans="4:18" ht="15" customHeight="1">
      <c r="D51" s="35"/>
      <c r="E51" s="36"/>
      <c r="F51" s="35"/>
      <c r="G51" s="36"/>
      <c r="H51" s="37"/>
      <c r="I51" s="37"/>
      <c r="J51" s="37"/>
      <c r="M51" s="22"/>
      <c r="N51" s="22"/>
      <c r="O51" s="9"/>
      <c r="P51" s="9" t="s">
        <v>158</v>
      </c>
      <c r="Q51" s="91"/>
      <c r="R51" s="91"/>
    </row>
    <row r="60" spans="2:6" ht="15.75">
      <c r="B60" s="21" t="s">
        <v>2</v>
      </c>
      <c r="C60" s="34">
        <v>134</v>
      </c>
      <c r="E60" s="34" t="s">
        <v>3</v>
      </c>
      <c r="F60" s="38">
        <v>5</v>
      </c>
    </row>
    <row r="61" spans="2:6" ht="15.75">
      <c r="B61" s="21" t="s">
        <v>8</v>
      </c>
      <c r="C61" s="34">
        <v>18</v>
      </c>
      <c r="E61" s="34" t="s">
        <v>78</v>
      </c>
      <c r="F61" s="38">
        <v>4</v>
      </c>
    </row>
    <row r="62" spans="2:6" ht="15.75">
      <c r="B62" s="21" t="s">
        <v>3</v>
      </c>
      <c r="C62" s="34">
        <v>150</v>
      </c>
      <c r="E62" s="34" t="s">
        <v>4</v>
      </c>
      <c r="F62" s="38">
        <v>3</v>
      </c>
    </row>
    <row r="63" spans="2:6" ht="15.75">
      <c r="B63" s="21" t="s">
        <v>95</v>
      </c>
      <c r="C63" s="34">
        <v>24</v>
      </c>
      <c r="E63" s="34" t="s">
        <v>12</v>
      </c>
      <c r="F63" s="38">
        <v>2</v>
      </c>
    </row>
    <row r="64" spans="2:6" ht="15.75">
      <c r="B64" s="21" t="s">
        <v>5</v>
      </c>
      <c r="C64" s="34">
        <v>5</v>
      </c>
      <c r="E64" s="34" t="s">
        <v>104</v>
      </c>
      <c r="F64" s="38">
        <v>1</v>
      </c>
    </row>
    <row r="65" spans="2:6" ht="15.75">
      <c r="B65" s="21" t="s">
        <v>94</v>
      </c>
      <c r="C65" s="34">
        <v>1</v>
      </c>
      <c r="E65" s="34" t="s">
        <v>95</v>
      </c>
      <c r="F65" s="38">
        <v>1</v>
      </c>
    </row>
    <row r="66" spans="2:6" ht="15.75">
      <c r="B66" s="21" t="s">
        <v>91</v>
      </c>
      <c r="C66" s="34">
        <v>1</v>
      </c>
      <c r="E66" s="34" t="s">
        <v>83</v>
      </c>
      <c r="F66" s="38">
        <v>1</v>
      </c>
    </row>
    <row r="67" spans="2:6" ht="15.75">
      <c r="B67" s="21" t="s">
        <v>4</v>
      </c>
      <c r="C67" s="34">
        <v>41</v>
      </c>
      <c r="E67" s="34" t="s">
        <v>13</v>
      </c>
      <c r="F67" s="38">
        <v>1</v>
      </c>
    </row>
    <row r="68" spans="2:6" ht="15.75">
      <c r="B68" s="21" t="s">
        <v>92</v>
      </c>
      <c r="C68" s="34">
        <v>1</v>
      </c>
      <c r="E68" s="34" t="s">
        <v>14</v>
      </c>
      <c r="F68" s="38">
        <v>1</v>
      </c>
    </row>
    <row r="69" spans="2:3" ht="15.75">
      <c r="B69" s="21" t="s">
        <v>93</v>
      </c>
      <c r="C69" s="34">
        <v>0</v>
      </c>
    </row>
    <row r="70" spans="2:3" ht="15.75">
      <c r="B70" s="21" t="s">
        <v>103</v>
      </c>
      <c r="C70" s="34">
        <v>0</v>
      </c>
    </row>
    <row r="71" spans="2:3" ht="15.75">
      <c r="B71" s="21" t="s">
        <v>101</v>
      </c>
      <c r="C71" s="34">
        <v>0</v>
      </c>
    </row>
    <row r="72" spans="2:3" ht="15.75">
      <c r="B72" s="21" t="s">
        <v>9</v>
      </c>
      <c r="C72" s="34">
        <v>0</v>
      </c>
    </row>
    <row r="73" spans="2:3" ht="15.75">
      <c r="B73" s="21" t="s">
        <v>6</v>
      </c>
      <c r="C73" s="34">
        <v>1</v>
      </c>
    </row>
    <row r="74" spans="2:3" ht="15.75">
      <c r="B74" s="21" t="s">
        <v>104</v>
      </c>
      <c r="C74" s="34">
        <v>19</v>
      </c>
    </row>
    <row r="75" spans="2:3" ht="15.75">
      <c r="B75" s="21" t="s">
        <v>100</v>
      </c>
      <c r="C75" s="34">
        <v>0</v>
      </c>
    </row>
    <row r="76" spans="2:3" ht="15.75">
      <c r="B76" s="21" t="s">
        <v>83</v>
      </c>
      <c r="C76" s="34">
        <v>1</v>
      </c>
    </row>
    <row r="77" spans="2:3" ht="15.75">
      <c r="B77" s="21" t="s">
        <v>98</v>
      </c>
      <c r="C77" s="34">
        <v>0</v>
      </c>
    </row>
    <row r="78" spans="2:3" ht="15.75">
      <c r="B78" s="21" t="s">
        <v>60</v>
      </c>
      <c r="C78" s="34">
        <v>17</v>
      </c>
    </row>
    <row r="79" spans="2:3" ht="15.75">
      <c r="B79" s="21" t="s">
        <v>54</v>
      </c>
      <c r="C79" s="34">
        <v>133</v>
      </c>
    </row>
    <row r="80" spans="2:3" ht="15.75">
      <c r="B80" s="21" t="s">
        <v>61</v>
      </c>
      <c r="C80" s="34">
        <v>7</v>
      </c>
    </row>
    <row r="81" spans="2:3" ht="15.75">
      <c r="B81" s="21" t="s">
        <v>57</v>
      </c>
      <c r="C81" s="34">
        <v>29</v>
      </c>
    </row>
    <row r="82" spans="2:3" ht="15.75">
      <c r="B82" s="21" t="s">
        <v>70</v>
      </c>
      <c r="C82" s="34">
        <v>14</v>
      </c>
    </row>
    <row r="83" spans="2:3" ht="15.75">
      <c r="B83" s="21" t="s">
        <v>74</v>
      </c>
      <c r="C83" s="34">
        <v>0</v>
      </c>
    </row>
    <row r="84" spans="2:3" ht="15.75">
      <c r="B84" s="21" t="s">
        <v>62</v>
      </c>
      <c r="C84" s="34">
        <v>10</v>
      </c>
    </row>
    <row r="85" spans="2:3" ht="15.75">
      <c r="B85" s="21" t="s">
        <v>66</v>
      </c>
      <c r="C85" s="34">
        <v>12</v>
      </c>
    </row>
    <row r="86" spans="2:3" ht="15.75">
      <c r="B86" s="21" t="s">
        <v>64</v>
      </c>
      <c r="C86" s="34">
        <v>10</v>
      </c>
    </row>
    <row r="87" spans="2:3" ht="15.75">
      <c r="B87" s="21" t="s">
        <v>55</v>
      </c>
      <c r="C87" s="34">
        <v>65</v>
      </c>
    </row>
    <row r="88" spans="2:3" ht="15.75">
      <c r="B88" s="21" t="s">
        <v>67</v>
      </c>
      <c r="C88" s="34">
        <v>6</v>
      </c>
    </row>
    <row r="89" spans="2:3" ht="15.75">
      <c r="B89" s="21" t="s">
        <v>56</v>
      </c>
      <c r="C89" s="34">
        <v>25</v>
      </c>
    </row>
    <row r="90" spans="2:3" ht="15.75">
      <c r="B90" s="21" t="s">
        <v>65</v>
      </c>
      <c r="C90" s="34">
        <v>6</v>
      </c>
    </row>
    <row r="91" spans="2:3" ht="15.75">
      <c r="B91" s="21" t="s">
        <v>68</v>
      </c>
      <c r="C91" s="34">
        <v>5</v>
      </c>
    </row>
    <row r="92" spans="2:3" ht="15.75">
      <c r="B92" s="21" t="s">
        <v>72</v>
      </c>
      <c r="C92" s="34">
        <v>4</v>
      </c>
    </row>
    <row r="93" spans="2:3" ht="15.75">
      <c r="B93" s="21" t="s">
        <v>73</v>
      </c>
      <c r="C93" s="34">
        <v>1</v>
      </c>
    </row>
    <row r="94" spans="2:3" ht="15.75">
      <c r="B94" s="21" t="s">
        <v>59</v>
      </c>
      <c r="C94" s="34">
        <v>20</v>
      </c>
    </row>
    <row r="95" spans="2:3" ht="15.75">
      <c r="B95" s="21" t="s">
        <v>58</v>
      </c>
      <c r="C95" s="34">
        <v>8</v>
      </c>
    </row>
    <row r="96" spans="2:3" ht="15.75">
      <c r="B96" s="21" t="s">
        <v>63</v>
      </c>
      <c r="C96" s="34">
        <v>8</v>
      </c>
    </row>
    <row r="97" spans="2:3" ht="15.75">
      <c r="B97" s="21" t="s">
        <v>53</v>
      </c>
      <c r="C97" s="34">
        <v>47</v>
      </c>
    </row>
    <row r="98" spans="2:3" ht="15.75">
      <c r="B98" s="21" t="s">
        <v>71</v>
      </c>
      <c r="C98" s="34">
        <v>3</v>
      </c>
    </row>
    <row r="99" spans="2:3" ht="15.75">
      <c r="B99" s="21" t="s">
        <v>69</v>
      </c>
      <c r="C99" s="34">
        <v>1</v>
      </c>
    </row>
    <row r="100" spans="2:3" ht="15.75">
      <c r="B100" s="21" t="s">
        <v>113</v>
      </c>
      <c r="C100" s="34">
        <v>0</v>
      </c>
    </row>
    <row r="101" spans="2:3" ht="15.75">
      <c r="B101" s="21" t="s">
        <v>114</v>
      </c>
      <c r="C101" s="34">
        <v>0</v>
      </c>
    </row>
    <row r="102" spans="2:3" ht="15.75">
      <c r="B102" s="21" t="s">
        <v>115</v>
      </c>
      <c r="C102" s="34">
        <v>0</v>
      </c>
    </row>
    <row r="103" spans="2:3" ht="15.75">
      <c r="B103" s="21" t="s">
        <v>116</v>
      </c>
      <c r="C103" s="34">
        <v>0</v>
      </c>
    </row>
  </sheetData>
  <mergeCells count="1">
    <mergeCell ref="A1:O1"/>
  </mergeCells>
  <printOptions horizontalCentered="1"/>
  <pageMargins left="0.3937007874015748" right="0.36" top="0.45" bottom="0.29" header="0.3937007874015748" footer="0.2755905511811024"/>
  <pageSetup fitToHeight="1" fitToWidth="1"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9:J42"/>
  <sheetViews>
    <sheetView tabSelected="1" view="pageBreakPreview" zoomScale="75" zoomScaleNormal="75" zoomScaleSheetLayoutView="75" workbookViewId="0" topLeftCell="A1">
      <selection activeCell="M16" sqref="M16"/>
    </sheetView>
  </sheetViews>
  <sheetFormatPr defaultColWidth="9.00390625" defaultRowHeight="16.5"/>
  <cols>
    <col min="16" max="16" width="9.875" style="0" customWidth="1"/>
  </cols>
  <sheetData>
    <row r="18" ht="17.25" customHeight="1"/>
    <row r="19" spans="1:10" ht="43.5" customHeight="1">
      <c r="A19" s="121" t="s">
        <v>161</v>
      </c>
      <c r="B19" s="122"/>
      <c r="C19" s="122"/>
      <c r="D19" s="122"/>
      <c r="E19" s="122"/>
      <c r="F19" s="122"/>
      <c r="G19" s="122"/>
      <c r="H19" s="122"/>
      <c r="I19" s="122"/>
      <c r="J19" s="122"/>
    </row>
    <row r="40" spans="1:10" ht="15.75">
      <c r="A40" s="119" t="s">
        <v>162</v>
      </c>
      <c r="B40" s="120"/>
      <c r="C40" s="120"/>
      <c r="D40" s="120"/>
      <c r="E40" s="120"/>
      <c r="F40" s="120"/>
      <c r="G40" s="120"/>
      <c r="H40" s="120"/>
      <c r="I40" s="120"/>
      <c r="J40" s="120"/>
    </row>
    <row r="41" spans="1:10" ht="15.75">
      <c r="A41" s="120"/>
      <c r="B41" s="120"/>
      <c r="C41" s="120"/>
      <c r="D41" s="120"/>
      <c r="E41" s="120"/>
      <c r="F41" s="120"/>
      <c r="G41" s="120"/>
      <c r="H41" s="120"/>
      <c r="I41" s="120"/>
      <c r="J41" s="120"/>
    </row>
    <row r="42" ht="15.75">
      <c r="J42" s="9" t="s">
        <v>163</v>
      </c>
    </row>
  </sheetData>
  <mergeCells count="2">
    <mergeCell ref="A40:J41"/>
    <mergeCell ref="A19:J19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360000000G</Manager>
  <Company>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全民督工97年度第4季通報案件統計表</dc:title>
  <dc:subject>全民督工97年度通報件數統計</dc:subject>
  <dc:creator> pcc</dc:creator>
  <cp:keywords>全民督工</cp:keywords>
  <dc:description>全民督工97年度第4季通報案件統計表</dc:description>
  <cp:lastModifiedBy>PCC</cp:lastModifiedBy>
  <cp:lastPrinted>2012-01-19T10:57:51Z</cp:lastPrinted>
  <dcterms:created xsi:type="dcterms:W3CDTF">2005-08-19T02:58:02Z</dcterms:created>
  <dcterms:modified xsi:type="dcterms:W3CDTF">2012-01-19T11:08:55Z</dcterms:modified>
  <cp:category>I2Z</cp:category>
  <cp:version/>
  <cp:contentType/>
  <cp:contentStatus/>
</cp:coreProperties>
</file>