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12300" windowHeight="8685" tabRatio="772" activeTab="0"/>
  </bookViews>
  <sheets>
    <sheet name="統計表 " sheetId="1" r:id="rId1"/>
    <sheet name="結案辦理情形" sheetId="2" r:id="rId2"/>
    <sheet name="未結案統計" sheetId="3" r:id="rId3"/>
    <sheet name="結案率排名 " sheetId="4" r:id="rId4"/>
  </sheets>
  <definedNames>
    <definedName name="_xlnm.Print_Area" localSheetId="2">'未結案統計'!$A$1:$H$33</definedName>
    <definedName name="_xlnm.Print_Area" localSheetId="0">'統計表 '!$A$1:$X$51</definedName>
    <definedName name="_xlnm.Print_Area" localSheetId="3">'結案率排名 '!$A$1:$J$39</definedName>
    <definedName name="_xlnm.Print_Area" localSheetId="1">'結案辦理情形'!$A$1:$N$47</definedName>
  </definedNames>
  <calcPr fullCalcOnLoad="1"/>
</workbook>
</file>

<file path=xl/sharedStrings.xml><?xml version="1.0" encoding="utf-8"?>
<sst xmlns="http://schemas.openxmlformats.org/spreadsheetml/2006/main" count="270" uniqueCount="126">
  <si>
    <r>
      <t xml:space="preserve">91年度
</t>
    </r>
    <r>
      <rPr>
        <sz val="10"/>
        <color indexed="8"/>
        <rFont val="標楷體"/>
        <family val="4"/>
      </rPr>
      <t>(7月起)</t>
    </r>
  </si>
  <si>
    <t>通報件數</t>
  </si>
  <si>
    <t>結案件數</t>
  </si>
  <si>
    <t>第1季
未結件數</t>
  </si>
  <si>
    <t>第2季
未結件數</t>
  </si>
  <si>
    <t>第3季
未結件數</t>
  </si>
  <si>
    <t>第4季
未結件數</t>
  </si>
  <si>
    <t>合計</t>
  </si>
  <si>
    <t>名稱</t>
  </si>
  <si>
    <t>第1季
受理件數</t>
  </si>
  <si>
    <t>第2季
受理件數</t>
  </si>
  <si>
    <t>第4季
受理件數</t>
  </si>
  <si>
    <t>中央</t>
  </si>
  <si>
    <t>臺北市</t>
  </si>
  <si>
    <t>臺中市</t>
  </si>
  <si>
    <t>外交部</t>
  </si>
  <si>
    <t>高雄市</t>
  </si>
  <si>
    <t>宜蘭縣</t>
  </si>
  <si>
    <t>法務部</t>
  </si>
  <si>
    <t>新竹縣</t>
  </si>
  <si>
    <t>衛生署</t>
  </si>
  <si>
    <t>苗栗縣</t>
  </si>
  <si>
    <t>退輔會</t>
  </si>
  <si>
    <t>彰化縣</t>
  </si>
  <si>
    <t>國科會</t>
  </si>
  <si>
    <t>南投縣</t>
  </si>
  <si>
    <t>雲林縣</t>
  </si>
  <si>
    <t>勞委會</t>
  </si>
  <si>
    <t>嘉義縣</t>
  </si>
  <si>
    <t>環保署</t>
  </si>
  <si>
    <t>臺東縣</t>
  </si>
  <si>
    <t>原民會</t>
  </si>
  <si>
    <t>花蓮縣</t>
  </si>
  <si>
    <t>體委會</t>
  </si>
  <si>
    <t>澎湖縣</t>
  </si>
  <si>
    <t>海巡署</t>
  </si>
  <si>
    <t>新竹市</t>
  </si>
  <si>
    <t>研考會</t>
  </si>
  <si>
    <t>嘉義市</t>
  </si>
  <si>
    <t>人行局</t>
  </si>
  <si>
    <t>金門縣</t>
  </si>
  <si>
    <t>客委會</t>
  </si>
  <si>
    <t>連江縣</t>
  </si>
  <si>
    <t>臺南市</t>
  </si>
  <si>
    <t>農委會</t>
  </si>
  <si>
    <t>屏東縣</t>
  </si>
  <si>
    <t>故宮博物院</t>
  </si>
  <si>
    <t>小計</t>
  </si>
  <si>
    <t>新北市</t>
  </si>
  <si>
    <t>基隆市</t>
  </si>
  <si>
    <t>桃園縣</t>
  </si>
  <si>
    <t>地方</t>
  </si>
  <si>
    <t>全民督工歷年辦理件數一覽表</t>
  </si>
  <si>
    <t>年度</t>
  </si>
  <si>
    <t>92年度</t>
  </si>
  <si>
    <t>93年度</t>
  </si>
  <si>
    <t>94年度</t>
  </si>
  <si>
    <t>95年度</t>
  </si>
  <si>
    <t>96年度</t>
  </si>
  <si>
    <t>97年度</t>
  </si>
  <si>
    <t>98年度</t>
  </si>
  <si>
    <t>99年度</t>
  </si>
  <si>
    <t>100年度</t>
  </si>
  <si>
    <t>教育部</t>
  </si>
  <si>
    <t>交通部</t>
  </si>
  <si>
    <t>經濟部</t>
  </si>
  <si>
    <t>內政部</t>
  </si>
  <si>
    <t>財政部</t>
  </si>
  <si>
    <t>國防部</t>
  </si>
  <si>
    <t>合計</t>
  </si>
  <si>
    <t>合計未結件數</t>
  </si>
  <si>
    <t>第3季
受理件數</t>
  </si>
  <si>
    <t>衛生署</t>
  </si>
  <si>
    <t>退輔會</t>
  </si>
  <si>
    <t>國科會</t>
  </si>
  <si>
    <t>農委會</t>
  </si>
  <si>
    <t>勞委會</t>
  </si>
  <si>
    <t>環保署</t>
  </si>
  <si>
    <t>原民會</t>
  </si>
  <si>
    <t>體委會</t>
  </si>
  <si>
    <t>海巡署</t>
  </si>
  <si>
    <t>研考會</t>
  </si>
  <si>
    <t>人行局</t>
  </si>
  <si>
    <t>客委會</t>
  </si>
  <si>
    <t>故宮博物院</t>
  </si>
  <si>
    <t>總計</t>
  </si>
  <si>
    <t>文化部</t>
  </si>
  <si>
    <t>文化部</t>
  </si>
  <si>
    <t>非屬全民督工案件
(含非行政院所屬機關)</t>
  </si>
  <si>
    <t>第4季
結案率</t>
  </si>
  <si>
    <t>101年度</t>
  </si>
  <si>
    <t>第1季
未結件數</t>
  </si>
  <si>
    <t>第2季
未結件數</t>
  </si>
  <si>
    <t>第3季
未結件數</t>
  </si>
  <si>
    <t>以前年度未結件數</t>
  </si>
  <si>
    <t>本年累計
受理件數</t>
  </si>
  <si>
    <t>本年累計
未結件數</t>
  </si>
  <si>
    <t>本年累計
完成件數</t>
  </si>
  <si>
    <t>本年累計
未結案率</t>
  </si>
  <si>
    <t>本年累計
結案率</t>
  </si>
  <si>
    <t>第1季
結案率</t>
  </si>
  <si>
    <t>第3季
結案率</t>
  </si>
  <si>
    <t>第2季
結案率</t>
  </si>
  <si>
    <t>上半季
結案率</t>
  </si>
  <si>
    <t>上半季
受理件數</t>
  </si>
  <si>
    <t>上半季
未結件數</t>
  </si>
  <si>
    <r>
      <t>全民督工102年度通報案件及未結案統計表</t>
    </r>
    <r>
      <rPr>
        <b/>
        <sz val="14"/>
        <rFont val="標楷體"/>
        <family val="4"/>
      </rPr>
      <t>(截至第3季)</t>
    </r>
  </si>
  <si>
    <r>
      <t xml:space="preserve">102年度
</t>
    </r>
    <r>
      <rPr>
        <sz val="10"/>
        <color indexed="8"/>
        <rFont val="標楷體"/>
        <family val="4"/>
      </rPr>
      <t>(至Q3)</t>
    </r>
  </si>
  <si>
    <t>資料時間：102.10.18</t>
  </si>
  <si>
    <t>製圖用</t>
  </si>
  <si>
    <t>受理件數</t>
  </si>
  <si>
    <t>未完成件數</t>
  </si>
  <si>
    <t>已完成件數</t>
  </si>
  <si>
    <t>結案率(%)</t>
  </si>
  <si>
    <t>文化部</t>
  </si>
  <si>
    <t>非屬全民督工案件
(含非行政院所屬機關)</t>
  </si>
  <si>
    <t>總件數</t>
  </si>
  <si>
    <t>已完成案件</t>
  </si>
  <si>
    <t>未完成案件</t>
  </si>
  <si>
    <t>102全年度</t>
  </si>
  <si>
    <t>Q3</t>
  </si>
  <si>
    <t>中央部會</t>
  </si>
  <si>
    <t>全民督工102年(Q3)通報案件各機關結案情形</t>
  </si>
  <si>
    <t>102年(Q3)中央各部會結案率平均為100%。</t>
  </si>
  <si>
    <t>102年(Q3)各地方政府結案率平均為99.63%，有新北市政府1個機關未達平均標準(98.86%，1件未結案)。</t>
  </si>
  <si>
    <r>
      <t>全民督工通報案件未結案件統計表</t>
    </r>
    <r>
      <rPr>
        <b/>
        <sz val="14"/>
        <rFont val="標楷體"/>
        <family val="4"/>
      </rPr>
      <t>(截至102年度Q3)</t>
    </r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</si>
</sst>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_);[Red]\(0.00\)"/>
    <numFmt numFmtId="180" formatCode="[$-404]AM/PM\ hh:mm:ss"/>
    <numFmt numFmtId="181" formatCode="0.0000_);[Red]\(0.0000\)"/>
    <numFmt numFmtId="182" formatCode="0.0_);[Red]\(0.0\)"/>
    <numFmt numFmtId="183" formatCode="0.0%"/>
    <numFmt numFmtId="184" formatCode="0_);[Red]\(0\)"/>
    <numFmt numFmtId="185" formatCode="0_ "/>
    <numFmt numFmtId="186" formatCode="0.00_ "/>
    <numFmt numFmtId="187" formatCode="0.0_ "/>
    <numFmt numFmtId="188" formatCode="#,##0_ "/>
    <numFmt numFmtId="189" formatCode="m&quot;月&quot;d&quot;日&quot;"/>
    <numFmt numFmtId="190" formatCode="#,##0_);[Red]\(#,##0\)"/>
    <numFmt numFmtId="191" formatCode="&quot;$&quot;#,##0.00"/>
    <numFmt numFmtId="192" formatCode="[$€-2]\ #,##0.00_);[Red]\([$€-2]\ #,##0.00\)"/>
  </numFmts>
  <fonts count="52">
    <font>
      <sz val="12"/>
      <name val="新細明體"/>
      <family val="1"/>
    </font>
    <font>
      <sz val="9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6"/>
      <name val="標楷體"/>
      <family val="4"/>
    </font>
    <font>
      <sz val="12"/>
      <name val="標楷體"/>
      <family val="4"/>
    </font>
    <font>
      <sz val="16"/>
      <name val="新細明體"/>
      <family val="1"/>
    </font>
    <font>
      <sz val="12"/>
      <color indexed="8"/>
      <name val="標楷體"/>
      <family val="4"/>
    </font>
    <font>
      <sz val="12"/>
      <color indexed="9"/>
      <name val="標楷體"/>
      <family val="4"/>
    </font>
    <font>
      <sz val="12"/>
      <color indexed="10"/>
      <name val="標楷體"/>
      <family val="4"/>
    </font>
    <font>
      <sz val="12"/>
      <color indexed="12"/>
      <name val="標楷體"/>
      <family val="4"/>
    </font>
    <font>
      <sz val="14"/>
      <color indexed="8"/>
      <name val="標楷體"/>
      <family val="4"/>
    </font>
    <font>
      <sz val="14"/>
      <color indexed="10"/>
      <name val="標楷體"/>
      <family val="4"/>
    </font>
    <font>
      <sz val="14"/>
      <name val="標楷體"/>
      <family val="4"/>
    </font>
    <font>
      <sz val="14"/>
      <name val="新細明體"/>
      <family val="1"/>
    </font>
    <font>
      <sz val="10"/>
      <color indexed="8"/>
      <name val="標楷體"/>
      <family val="4"/>
    </font>
    <font>
      <sz val="14"/>
      <color indexed="12"/>
      <name val="標楷體"/>
      <family val="4"/>
    </font>
    <font>
      <sz val="14"/>
      <color indexed="9"/>
      <name val="標楷體"/>
      <family val="4"/>
    </font>
    <font>
      <sz val="18"/>
      <color indexed="8"/>
      <name val="標楷體"/>
      <family val="4"/>
    </font>
    <font>
      <sz val="16"/>
      <color indexed="8"/>
      <name val="標楷體"/>
      <family val="4"/>
    </font>
    <font>
      <sz val="12.85"/>
      <color indexed="8"/>
      <name val="標楷體"/>
      <family val="4"/>
    </font>
    <font>
      <b/>
      <sz val="16"/>
      <color indexed="10"/>
      <name val="標楷體"/>
      <family val="4"/>
    </font>
    <font>
      <b/>
      <sz val="20"/>
      <name val="標楷體"/>
      <family val="4"/>
    </font>
    <font>
      <sz val="20"/>
      <name val="標楷體"/>
      <family val="4"/>
    </font>
    <font>
      <b/>
      <sz val="14"/>
      <name val="標楷體"/>
      <family val="4"/>
    </font>
    <font>
      <b/>
      <sz val="14"/>
      <color indexed="10"/>
      <name val="標楷體"/>
      <family val="4"/>
    </font>
    <font>
      <b/>
      <sz val="18"/>
      <name val="標楷體"/>
      <family val="4"/>
    </font>
    <font>
      <sz val="18"/>
      <name val="新細明體"/>
      <family val="1"/>
    </font>
    <font>
      <sz val="16"/>
      <name val="標楷體"/>
      <family val="4"/>
    </font>
    <font>
      <sz val="15"/>
      <color indexed="8"/>
      <name val="標楷體"/>
      <family val="4"/>
    </font>
    <font>
      <b/>
      <sz val="20"/>
      <color indexed="8"/>
      <name val="標楷體"/>
      <family val="4"/>
    </font>
    <font>
      <sz val="21.6"/>
      <color indexed="8"/>
      <name val="標楷體"/>
      <family val="4"/>
    </font>
    <font>
      <sz val="20"/>
      <color indexed="10"/>
      <name val="標楷體"/>
      <family val="4"/>
    </font>
    <font>
      <b/>
      <sz val="14"/>
      <color indexed="8"/>
      <name val="標楷體"/>
      <family val="4"/>
    </font>
    <font>
      <b/>
      <sz val="18"/>
      <color indexed="8"/>
      <name val="標楷體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6" fillId="0" borderId="1" applyNumberFormat="0" applyFill="0" applyAlignment="0" applyProtection="0"/>
    <xf numFmtId="0" fontId="7" fillId="4" borderId="0" applyNumberFormat="0" applyBorder="0" applyAlignment="0" applyProtection="0"/>
    <xf numFmtId="9" fontId="0" fillId="0" borderId="0" applyFont="0" applyFill="0" applyBorder="0" applyAlignment="0" applyProtection="0"/>
    <xf numFmtId="0" fontId="8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0" fillId="18" borderId="4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2" applyNumberFormat="0" applyAlignment="0" applyProtection="0"/>
    <xf numFmtId="0" fontId="17" fillId="17" borderId="8" applyNumberFormat="0" applyAlignment="0" applyProtection="0"/>
    <xf numFmtId="0" fontId="18" fillId="23" borderId="9" applyNumberFormat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186">
    <xf numFmtId="0" fontId="0" fillId="0" borderId="0" xfId="0" applyAlignment="1">
      <alignment vertical="center"/>
    </xf>
    <xf numFmtId="0" fontId="3" fillId="0" borderId="0" xfId="34" applyFont="1" applyFill="1" applyBorder="1" applyAlignment="1">
      <alignment horizontal="center" vertical="center" wrapText="1"/>
      <protection/>
    </xf>
    <xf numFmtId="0" fontId="22" fillId="0" borderId="0" xfId="34" applyFont="1" applyFill="1" applyBorder="1" applyAlignment="1">
      <alignment horizontal="center" vertical="center"/>
      <protection/>
    </xf>
    <xf numFmtId="0" fontId="22" fillId="0" borderId="0" xfId="34" applyFont="1" applyFill="1" applyAlignment="1">
      <alignment horizontal="center" vertical="center"/>
      <protection/>
    </xf>
    <xf numFmtId="183" fontId="25" fillId="0" borderId="0" xfId="34" applyNumberFormat="1" applyFont="1" applyFill="1" applyBorder="1" applyAlignment="1">
      <alignment horizontal="center" vertical="center" wrapText="1"/>
      <protection/>
    </xf>
    <xf numFmtId="184" fontId="24" fillId="0" borderId="0" xfId="34" applyNumberFormat="1" applyFont="1" applyFill="1" applyBorder="1" applyAlignment="1">
      <alignment horizontal="center" vertical="center" wrapText="1"/>
      <protection/>
    </xf>
    <xf numFmtId="0" fontId="25" fillId="0" borderId="0" xfId="34" applyFont="1" applyFill="1" applyBorder="1" applyAlignment="1">
      <alignment horizontal="left" vertical="center" wrapText="1"/>
      <protection/>
    </xf>
    <xf numFmtId="184" fontId="22" fillId="0" borderId="0" xfId="34" applyNumberFormat="1" applyFont="1" applyFill="1" applyBorder="1" applyAlignment="1">
      <alignment horizontal="center" vertical="center"/>
      <protection/>
    </xf>
    <xf numFmtId="0" fontId="25" fillId="0" borderId="0" xfId="34" applyFont="1" applyFill="1" applyBorder="1" applyAlignment="1">
      <alignment horizontal="center" vertical="center" wrapText="1"/>
      <protection/>
    </xf>
    <xf numFmtId="0" fontId="26" fillId="0" borderId="0" xfId="34" applyFont="1" applyFill="1" applyBorder="1" applyAlignment="1">
      <alignment horizontal="center" vertical="center"/>
      <protection/>
    </xf>
    <xf numFmtId="0" fontId="26" fillId="0" borderId="0" xfId="34" applyFont="1" applyFill="1" applyAlignment="1">
      <alignment horizontal="center" vertical="center"/>
      <protection/>
    </xf>
    <xf numFmtId="0" fontId="25" fillId="0" borderId="0" xfId="34" applyFont="1" applyFill="1" applyBorder="1" applyAlignment="1">
      <alignment horizontal="center" vertical="center"/>
      <protection/>
    </xf>
    <xf numFmtId="0" fontId="27" fillId="0" borderId="0" xfId="34" applyFont="1" applyFill="1" applyBorder="1" applyAlignment="1">
      <alignment horizontal="center" vertical="center"/>
      <protection/>
    </xf>
    <xf numFmtId="10" fontId="25" fillId="0" borderId="0" xfId="34" applyNumberFormat="1" applyFont="1" applyFill="1" applyBorder="1" applyAlignment="1">
      <alignment horizontal="center" vertical="center"/>
      <protection/>
    </xf>
    <xf numFmtId="0" fontId="27" fillId="0" borderId="0" xfId="34" applyFont="1" applyFill="1" applyAlignment="1">
      <alignment horizontal="center" vertical="center"/>
      <protection/>
    </xf>
    <xf numFmtId="183" fontId="25" fillId="0" borderId="0" xfId="34" applyNumberFormat="1" applyFont="1" applyFill="1" applyBorder="1" applyAlignment="1">
      <alignment horizontal="center" vertical="center"/>
      <protection/>
    </xf>
    <xf numFmtId="0" fontId="22" fillId="0" borderId="0" xfId="34" applyFont="1" applyFill="1" applyAlignment="1">
      <alignment horizontal="left" vertical="center"/>
      <protection/>
    </xf>
    <xf numFmtId="184" fontId="22" fillId="0" borderId="0" xfId="34" applyNumberFormat="1" applyFont="1" applyFill="1" applyAlignment="1">
      <alignment horizontal="center" vertical="center"/>
      <protection/>
    </xf>
    <xf numFmtId="185" fontId="22" fillId="0" borderId="0" xfId="34" applyNumberFormat="1" applyFont="1" applyFill="1" applyAlignment="1">
      <alignment horizontal="center" vertical="center"/>
      <protection/>
    </xf>
    <xf numFmtId="183" fontId="22" fillId="0" borderId="0" xfId="34" applyNumberFormat="1" applyFont="1" applyAlignment="1">
      <alignment horizontal="right" vertical="center"/>
      <protection/>
    </xf>
    <xf numFmtId="183" fontId="25" fillId="0" borderId="0" xfId="34" applyNumberFormat="1" applyFont="1" applyFill="1" applyBorder="1" applyAlignment="1">
      <alignment horizontal="right" vertical="center"/>
      <protection/>
    </xf>
    <xf numFmtId="184" fontId="25" fillId="0" borderId="0" xfId="34" applyNumberFormat="1" applyFont="1" applyFill="1" applyAlignment="1">
      <alignment horizontal="center" vertical="center"/>
      <protection/>
    </xf>
    <xf numFmtId="0" fontId="22" fillId="0" borderId="0" xfId="34" applyFont="1" applyAlignment="1">
      <alignment horizontal="center" vertical="center"/>
      <protection/>
    </xf>
    <xf numFmtId="0" fontId="28" fillId="0" borderId="10" xfId="34" applyFont="1" applyBorder="1" applyAlignment="1">
      <alignment horizontal="center" vertical="center" wrapText="1"/>
      <protection/>
    </xf>
    <xf numFmtId="0" fontId="28" fillId="0" borderId="11" xfId="34" applyFont="1" applyBorder="1" applyAlignment="1">
      <alignment horizontal="center" vertical="center" wrapText="1"/>
      <protection/>
    </xf>
    <xf numFmtId="3" fontId="28" fillId="0" borderId="11" xfId="34" applyNumberFormat="1" applyFont="1" applyBorder="1" applyAlignment="1">
      <alignment horizontal="center" vertical="center" wrapText="1"/>
      <protection/>
    </xf>
    <xf numFmtId="0" fontId="22" fillId="0" borderId="0" xfId="34" applyFont="1">
      <alignment/>
      <protection/>
    </xf>
    <xf numFmtId="0" fontId="25" fillId="0" borderId="0" xfId="34" applyFont="1" applyFill="1" applyAlignment="1">
      <alignment horizontal="center" vertical="center"/>
      <protection/>
    </xf>
    <xf numFmtId="0" fontId="22" fillId="0" borderId="0" xfId="34" applyFont="1" applyAlignment="1">
      <alignment horizontal="left" vertical="center"/>
      <protection/>
    </xf>
    <xf numFmtId="0" fontId="22" fillId="0" borderId="0" xfId="34" applyFont="1" applyAlignment="1">
      <alignment horizontal="right" vertical="center"/>
      <protection/>
    </xf>
    <xf numFmtId="0" fontId="0" fillId="0" borderId="0" xfId="34">
      <alignment/>
      <protection/>
    </xf>
    <xf numFmtId="3" fontId="28" fillId="0" borderId="10" xfId="34" applyNumberFormat="1" applyFont="1" applyBorder="1" applyAlignment="1">
      <alignment horizontal="center" vertical="center" wrapText="1"/>
      <protection/>
    </xf>
    <xf numFmtId="0" fontId="28" fillId="0" borderId="12" xfId="34" applyFont="1" applyBorder="1" applyAlignment="1">
      <alignment horizontal="center" vertical="center" wrapText="1"/>
      <protection/>
    </xf>
    <xf numFmtId="0" fontId="28" fillId="0" borderId="13" xfId="34" applyFont="1" applyBorder="1" applyAlignment="1">
      <alignment horizontal="center" vertical="center" wrapText="1"/>
      <protection/>
    </xf>
    <xf numFmtId="0" fontId="24" fillId="0" borderId="14" xfId="34" applyFont="1" applyBorder="1" applyAlignment="1">
      <alignment horizontal="center" vertical="center" wrapText="1"/>
      <protection/>
    </xf>
    <xf numFmtId="0" fontId="24" fillId="0" borderId="15" xfId="34" applyFont="1" applyBorder="1" applyAlignment="1">
      <alignment horizontal="center" vertical="center" wrapText="1"/>
      <protection/>
    </xf>
    <xf numFmtId="0" fontId="28" fillId="0" borderId="12" xfId="34" applyFont="1" applyFill="1" applyBorder="1" applyAlignment="1">
      <alignment horizontal="center" vertical="center" wrapText="1"/>
      <protection/>
    </xf>
    <xf numFmtId="184" fontId="28" fillId="0" borderId="12" xfId="34" applyNumberFormat="1" applyFont="1" applyFill="1" applyBorder="1" applyAlignment="1">
      <alignment horizontal="center" vertical="center" wrapText="1"/>
      <protection/>
    </xf>
    <xf numFmtId="0" fontId="28" fillId="0" borderId="16" xfId="34" applyFont="1" applyFill="1" applyBorder="1" applyAlignment="1">
      <alignment horizontal="center" vertical="center" wrapText="1"/>
      <protection/>
    </xf>
    <xf numFmtId="0" fontId="29" fillId="0" borderId="14" xfId="34" applyFont="1" applyFill="1" applyBorder="1" applyAlignment="1">
      <alignment horizontal="center" vertical="center" wrapText="1"/>
      <protection/>
    </xf>
    <xf numFmtId="184" fontId="33" fillId="0" borderId="10" xfId="34" applyNumberFormat="1" applyFont="1" applyFill="1" applyBorder="1" applyAlignment="1">
      <alignment horizontal="center" vertical="center" wrapText="1"/>
      <protection/>
    </xf>
    <xf numFmtId="0" fontId="33" fillId="0" borderId="14" xfId="34" applyFont="1" applyFill="1" applyBorder="1" applyAlignment="1">
      <alignment horizontal="center" vertical="center" wrapText="1"/>
      <protection/>
    </xf>
    <xf numFmtId="0" fontId="33" fillId="0" borderId="17" xfId="34" applyFont="1" applyFill="1" applyBorder="1" applyAlignment="1">
      <alignment horizontal="left" vertical="center" wrapText="1"/>
      <protection/>
    </xf>
    <xf numFmtId="0" fontId="29" fillId="0" borderId="15" xfId="34" applyFont="1" applyFill="1" applyBorder="1" applyAlignment="1">
      <alignment horizontal="center" vertical="center" wrapText="1"/>
      <protection/>
    </xf>
    <xf numFmtId="0" fontId="30" fillId="0" borderId="0" xfId="34" applyFont="1" applyFill="1" applyAlignment="1">
      <alignment horizontal="center" vertical="center"/>
      <protection/>
    </xf>
    <xf numFmtId="0" fontId="30" fillId="0" borderId="0" xfId="34" applyFont="1" applyFill="1" applyAlignment="1">
      <alignment horizontal="left" vertical="center"/>
      <protection/>
    </xf>
    <xf numFmtId="184" fontId="30" fillId="0" borderId="0" xfId="34" applyNumberFormat="1" applyFont="1" applyFill="1" applyAlignment="1">
      <alignment horizontal="center" vertical="center"/>
      <protection/>
    </xf>
    <xf numFmtId="184" fontId="34" fillId="0" borderId="0" xfId="34" applyNumberFormat="1" applyFont="1" applyFill="1" applyAlignment="1">
      <alignment horizontal="right" vertical="center"/>
      <protection/>
    </xf>
    <xf numFmtId="184" fontId="30" fillId="0" borderId="0" xfId="34" applyNumberFormat="1" applyFont="1" applyFill="1" applyAlignment="1">
      <alignment horizontal="right" vertical="center"/>
      <protection/>
    </xf>
    <xf numFmtId="185" fontId="30" fillId="0" borderId="0" xfId="34" applyNumberFormat="1" applyFont="1" applyFill="1" applyAlignment="1">
      <alignment horizontal="center" vertical="center"/>
      <protection/>
    </xf>
    <xf numFmtId="0" fontId="30" fillId="0" borderId="0" xfId="34" applyFont="1" applyFill="1" applyAlignment="1">
      <alignment horizontal="right" vertical="center"/>
      <protection/>
    </xf>
    <xf numFmtId="0" fontId="24" fillId="0" borderId="0" xfId="34" applyFont="1" applyFill="1" applyBorder="1" applyAlignment="1">
      <alignment horizontal="center" vertical="center" wrapText="1"/>
      <protection/>
    </xf>
    <xf numFmtId="0" fontId="26" fillId="0" borderId="0" xfId="34" applyFont="1" applyFill="1" applyBorder="1" applyAlignment="1">
      <alignment horizontal="center" vertical="center" wrapText="1"/>
      <protection/>
    </xf>
    <xf numFmtId="0" fontId="27" fillId="0" borderId="0" xfId="34" applyFont="1" applyFill="1" applyBorder="1" applyAlignment="1">
      <alignment horizontal="left" vertical="center" wrapText="1"/>
      <protection/>
    </xf>
    <xf numFmtId="184" fontId="27" fillId="0" borderId="0" xfId="34" applyNumberFormat="1" applyFont="1" applyFill="1" applyBorder="1" applyAlignment="1">
      <alignment horizontal="center" vertical="center" wrapText="1"/>
      <protection/>
    </xf>
    <xf numFmtId="0" fontId="22" fillId="0" borderId="0" xfId="34" applyFont="1" applyFill="1" applyBorder="1" applyAlignment="1">
      <alignment horizontal="left" vertical="center"/>
      <protection/>
    </xf>
    <xf numFmtId="0" fontId="33" fillId="0" borderId="10" xfId="34" applyFont="1" applyFill="1" applyBorder="1" applyAlignment="1">
      <alignment horizontal="left" vertical="center" wrapText="1"/>
      <protection/>
    </xf>
    <xf numFmtId="0" fontId="33" fillId="0" borderId="11" xfId="34" applyFont="1" applyFill="1" applyBorder="1" applyAlignment="1">
      <alignment horizontal="left" vertical="center" wrapText="1"/>
      <protection/>
    </xf>
    <xf numFmtId="184" fontId="33" fillId="0" borderId="11" xfId="34" applyNumberFormat="1" applyFont="1" applyFill="1" applyBorder="1" applyAlignment="1">
      <alignment horizontal="center" vertical="center" wrapText="1"/>
      <protection/>
    </xf>
    <xf numFmtId="0" fontId="30" fillId="0" borderId="14" xfId="34" applyFont="1" applyFill="1" applyBorder="1" applyAlignment="1">
      <alignment horizontal="center" vertical="center" wrapText="1"/>
      <protection/>
    </xf>
    <xf numFmtId="184" fontId="33" fillId="0" borderId="0" xfId="34" applyNumberFormat="1" applyFont="1" applyFill="1" applyBorder="1" applyAlignment="1">
      <alignment horizontal="center" vertical="center" wrapText="1"/>
      <protection/>
    </xf>
    <xf numFmtId="10" fontId="22" fillId="0" borderId="0" xfId="34" applyNumberFormat="1" applyFont="1" applyFill="1" applyBorder="1" applyAlignment="1">
      <alignment horizontal="center" vertical="center" wrapText="1"/>
      <protection/>
    </xf>
    <xf numFmtId="10" fontId="30" fillId="0" borderId="0" xfId="34" applyNumberFormat="1" applyFont="1" applyAlignment="1">
      <alignment horizontal="right" vertical="center"/>
      <protection/>
    </xf>
    <xf numFmtId="10" fontId="22" fillId="0" borderId="0" xfId="34" applyNumberFormat="1" applyFont="1" applyFill="1" applyAlignment="1">
      <alignment horizontal="center" vertical="center"/>
      <protection/>
    </xf>
    <xf numFmtId="184" fontId="33" fillId="17" borderId="18" xfId="34" applyNumberFormat="1" applyFont="1" applyFill="1" applyBorder="1" applyAlignment="1">
      <alignment horizontal="center" vertical="center" wrapText="1"/>
      <protection/>
    </xf>
    <xf numFmtId="184" fontId="33" fillId="17" borderId="19" xfId="34" applyNumberFormat="1" applyFont="1" applyFill="1" applyBorder="1" applyAlignment="1">
      <alignment horizontal="center" vertical="center" wrapText="1"/>
      <protection/>
    </xf>
    <xf numFmtId="0" fontId="28" fillId="17" borderId="20" xfId="34" applyFont="1" applyFill="1" applyBorder="1" applyAlignment="1">
      <alignment horizontal="center" vertical="center" wrapText="1"/>
      <protection/>
    </xf>
    <xf numFmtId="3" fontId="29" fillId="17" borderId="18" xfId="34" applyNumberFormat="1" applyFont="1" applyFill="1" applyBorder="1" applyAlignment="1">
      <alignment horizontal="center" vertical="center" wrapText="1"/>
      <protection/>
    </xf>
    <xf numFmtId="3" fontId="29" fillId="17" borderId="19" xfId="34" applyNumberFormat="1" applyFont="1" applyFill="1" applyBorder="1" applyAlignment="1">
      <alignment horizontal="center" vertical="center" wrapText="1"/>
      <protection/>
    </xf>
    <xf numFmtId="184" fontId="28" fillId="17" borderId="20" xfId="34" applyNumberFormat="1" applyFont="1" applyFill="1" applyBorder="1" applyAlignment="1">
      <alignment horizontal="center" vertical="center" wrapText="1"/>
      <protection/>
    </xf>
    <xf numFmtId="10" fontId="33" fillId="17" borderId="18" xfId="34" applyNumberFormat="1" applyFont="1" applyFill="1" applyBorder="1" applyAlignment="1">
      <alignment horizontal="center" vertical="center" wrapText="1"/>
      <protection/>
    </xf>
    <xf numFmtId="10" fontId="29" fillId="17" borderId="18" xfId="34" applyNumberFormat="1" applyFont="1" applyFill="1" applyBorder="1" applyAlignment="1">
      <alignment horizontal="center" vertical="center" wrapText="1"/>
      <protection/>
    </xf>
    <xf numFmtId="185" fontId="28" fillId="17" borderId="12" xfId="34" applyNumberFormat="1" applyFont="1" applyFill="1" applyBorder="1" applyAlignment="1">
      <alignment horizontal="center" vertical="center" wrapText="1"/>
      <protection/>
    </xf>
    <xf numFmtId="0" fontId="28" fillId="17" borderId="13" xfId="34" applyFont="1" applyFill="1" applyBorder="1" applyAlignment="1">
      <alignment horizontal="center" vertical="center" wrapText="1"/>
      <protection/>
    </xf>
    <xf numFmtId="10" fontId="28" fillId="17" borderId="12" xfId="34" applyNumberFormat="1" applyFont="1" applyFill="1" applyBorder="1" applyAlignment="1">
      <alignment horizontal="center" vertical="center" wrapText="1"/>
      <protection/>
    </xf>
    <xf numFmtId="10" fontId="28" fillId="17" borderId="20" xfId="34" applyNumberFormat="1" applyFont="1" applyFill="1" applyBorder="1" applyAlignment="1">
      <alignment horizontal="center" vertical="center" wrapText="1"/>
      <protection/>
    </xf>
    <xf numFmtId="10" fontId="33" fillId="17" borderId="14" xfId="34" applyNumberFormat="1" applyFont="1" applyFill="1" applyBorder="1" applyAlignment="1">
      <alignment horizontal="center" vertical="center" wrapText="1"/>
      <protection/>
    </xf>
    <xf numFmtId="10" fontId="29" fillId="17" borderId="14" xfId="34" applyNumberFormat="1" applyFont="1" applyFill="1" applyBorder="1" applyAlignment="1">
      <alignment horizontal="center" vertical="center" wrapText="1"/>
      <protection/>
    </xf>
    <xf numFmtId="10" fontId="38" fillId="17" borderId="15" xfId="34" applyNumberFormat="1" applyFont="1" applyFill="1" applyBorder="1" applyAlignment="1">
      <alignment horizontal="center" vertical="center" wrapText="1"/>
      <protection/>
    </xf>
    <xf numFmtId="10" fontId="38" fillId="17" borderId="19" xfId="34" applyNumberFormat="1" applyFont="1" applyFill="1" applyBorder="1" applyAlignment="1">
      <alignment horizontal="center" vertical="center" wrapText="1"/>
      <protection/>
    </xf>
    <xf numFmtId="0" fontId="38" fillId="17" borderId="0" xfId="34" applyFont="1" applyFill="1" applyBorder="1" applyAlignment="1">
      <alignment horizontal="center" vertical="center"/>
      <protection/>
    </xf>
    <xf numFmtId="0" fontId="38" fillId="17" borderId="0" xfId="34" applyFont="1" applyFill="1" applyAlignment="1">
      <alignment horizontal="center" vertical="center"/>
      <protection/>
    </xf>
    <xf numFmtId="190" fontId="33" fillId="17" borderId="14" xfId="34" applyNumberFormat="1" applyFont="1" applyFill="1" applyBorder="1" applyAlignment="1">
      <alignment horizontal="center" vertical="center" wrapText="1"/>
      <protection/>
    </xf>
    <xf numFmtId="190" fontId="33" fillId="17" borderId="10" xfId="34" applyNumberFormat="1" applyFont="1" applyFill="1" applyBorder="1" applyAlignment="1">
      <alignment horizontal="center" vertical="center" wrapText="1"/>
      <protection/>
    </xf>
    <xf numFmtId="190" fontId="33" fillId="17" borderId="18" xfId="34" applyNumberFormat="1" applyFont="1" applyFill="1" applyBorder="1" applyAlignment="1">
      <alignment horizontal="center" vertical="center" wrapText="1"/>
      <protection/>
    </xf>
    <xf numFmtId="190" fontId="29" fillId="17" borderId="14" xfId="34" applyNumberFormat="1" applyFont="1" applyFill="1" applyBorder="1" applyAlignment="1">
      <alignment horizontal="center" vertical="center" wrapText="1"/>
      <protection/>
    </xf>
    <xf numFmtId="190" fontId="29" fillId="17" borderId="10" xfId="34" applyNumberFormat="1" applyFont="1" applyFill="1" applyBorder="1" applyAlignment="1">
      <alignment horizontal="center" vertical="center" wrapText="1"/>
      <protection/>
    </xf>
    <xf numFmtId="190" fontId="29" fillId="17" borderId="18" xfId="34" applyNumberFormat="1" applyFont="1" applyFill="1" applyBorder="1" applyAlignment="1">
      <alignment horizontal="center" vertical="center" wrapText="1"/>
      <protection/>
    </xf>
    <xf numFmtId="190" fontId="29" fillId="17" borderId="14" xfId="34" applyNumberFormat="1" applyFont="1" applyFill="1" applyBorder="1" applyAlignment="1">
      <alignment horizontal="center" vertical="center"/>
      <protection/>
    </xf>
    <xf numFmtId="190" fontId="38" fillId="17" borderId="15" xfId="34" applyNumberFormat="1" applyFont="1" applyFill="1" applyBorder="1" applyAlignment="1">
      <alignment horizontal="center" vertical="center" wrapText="1"/>
      <protection/>
    </xf>
    <xf numFmtId="190" fontId="38" fillId="17" borderId="11" xfId="34" applyNumberFormat="1" applyFont="1" applyFill="1" applyBorder="1" applyAlignment="1">
      <alignment horizontal="center" vertical="center" wrapText="1"/>
      <protection/>
    </xf>
    <xf numFmtId="190" fontId="38" fillId="17" borderId="19" xfId="34" applyNumberFormat="1" applyFont="1" applyFill="1" applyBorder="1" applyAlignment="1">
      <alignment horizontal="center" vertical="center" wrapText="1"/>
      <protection/>
    </xf>
    <xf numFmtId="190" fontId="33" fillId="0" borderId="14" xfId="34" applyNumberFormat="1" applyFont="1" applyFill="1" applyBorder="1" applyAlignment="1">
      <alignment horizontal="center" vertical="center" wrapText="1"/>
      <protection/>
    </xf>
    <xf numFmtId="190" fontId="29" fillId="0" borderId="14" xfId="34" applyNumberFormat="1" applyFont="1" applyFill="1" applyBorder="1" applyAlignment="1">
      <alignment horizontal="center" vertical="center" wrapText="1"/>
      <protection/>
    </xf>
    <xf numFmtId="190" fontId="29" fillId="0" borderId="14" xfId="34" applyNumberFormat="1" applyFont="1" applyFill="1" applyBorder="1" applyAlignment="1">
      <alignment horizontal="center" vertical="center"/>
      <protection/>
    </xf>
    <xf numFmtId="0" fontId="33" fillId="0" borderId="21" xfId="34" applyFont="1" applyFill="1" applyBorder="1" applyAlignment="1">
      <alignment horizontal="left" vertical="center" wrapText="1"/>
      <protection/>
    </xf>
    <xf numFmtId="0" fontId="29" fillId="0" borderId="22" xfId="34" applyFont="1" applyFill="1" applyBorder="1" applyAlignment="1">
      <alignment horizontal="center" vertical="center" wrapText="1"/>
      <protection/>
    </xf>
    <xf numFmtId="0" fontId="38" fillId="17" borderId="23" xfId="34" applyFont="1" applyFill="1" applyBorder="1" applyAlignment="1">
      <alignment horizontal="center" vertical="center" wrapText="1"/>
      <protection/>
    </xf>
    <xf numFmtId="0" fontId="21" fillId="0" borderId="0" xfId="34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0" fontId="40" fillId="0" borderId="0" xfId="34" applyFont="1" applyBorder="1" applyAlignment="1">
      <alignment horizontal="center" vertical="center" wrapText="1"/>
      <protection/>
    </xf>
    <xf numFmtId="0" fontId="40" fillId="0" borderId="0" xfId="34" applyFont="1" applyBorder="1" applyAlignment="1">
      <alignment horizontal="center" vertical="center"/>
      <protection/>
    </xf>
    <xf numFmtId="0" fontId="39" fillId="0" borderId="0" xfId="34" applyFont="1" applyBorder="1" applyAlignment="1">
      <alignment horizontal="center" vertical="center" wrapText="1"/>
      <protection/>
    </xf>
    <xf numFmtId="0" fontId="28" fillId="0" borderId="13" xfId="34" applyFont="1" applyFill="1" applyBorder="1" applyAlignment="1">
      <alignment horizontal="center" vertical="center" wrapText="1"/>
      <protection/>
    </xf>
    <xf numFmtId="0" fontId="24" fillId="0" borderId="13" xfId="34" applyFont="1" applyFill="1" applyBorder="1" applyAlignment="1">
      <alignment horizontal="center" vertical="center" wrapText="1"/>
      <protection/>
    </xf>
    <xf numFmtId="184" fontId="24" fillId="0" borderId="13" xfId="34" applyNumberFormat="1" applyFont="1" applyFill="1" applyBorder="1" applyAlignment="1">
      <alignment horizontal="center" vertical="center" wrapText="1"/>
      <protection/>
    </xf>
    <xf numFmtId="183" fontId="22" fillId="0" borderId="0" xfId="34" applyNumberFormat="1" applyFont="1" applyBorder="1" applyAlignment="1">
      <alignment horizontal="right" vertical="center"/>
      <protection/>
    </xf>
    <xf numFmtId="0" fontId="28" fillId="0" borderId="24" xfId="34" applyFont="1" applyFill="1" applyBorder="1" applyAlignment="1">
      <alignment horizontal="center" vertical="center" wrapText="1"/>
      <protection/>
    </xf>
    <xf numFmtId="0" fontId="33" fillId="0" borderId="25" xfId="34" applyFont="1" applyFill="1" applyBorder="1" applyAlignment="1">
      <alignment horizontal="left" vertical="center" wrapText="1"/>
      <protection/>
    </xf>
    <xf numFmtId="0" fontId="29" fillId="0" borderId="25" xfId="34" applyFont="1" applyFill="1" applyBorder="1" applyAlignment="1">
      <alignment horizontal="center" vertical="center" wrapText="1"/>
      <protection/>
    </xf>
    <xf numFmtId="184" fontId="28" fillId="0" borderId="26" xfId="34" applyNumberFormat="1" applyFont="1" applyFill="1" applyBorder="1" applyAlignment="1">
      <alignment horizontal="center" vertical="center" wrapText="1"/>
      <protection/>
    </xf>
    <xf numFmtId="190" fontId="33" fillId="0" borderId="10" xfId="34" applyNumberFormat="1" applyFont="1" applyFill="1" applyBorder="1" applyAlignment="1">
      <alignment horizontal="center" vertical="center" wrapText="1"/>
      <protection/>
    </xf>
    <xf numFmtId="190" fontId="29" fillId="0" borderId="10" xfId="34" applyNumberFormat="1" applyFont="1" applyFill="1" applyBorder="1" applyAlignment="1">
      <alignment horizontal="center" vertical="center" wrapText="1"/>
      <protection/>
    </xf>
    <xf numFmtId="190" fontId="29" fillId="0" borderId="10" xfId="34" applyNumberFormat="1" applyFont="1" applyFill="1" applyBorder="1" applyAlignment="1">
      <alignment horizontal="center" vertical="center"/>
      <protection/>
    </xf>
    <xf numFmtId="184" fontId="28" fillId="0" borderId="13" xfId="34" applyNumberFormat="1" applyFont="1" applyFill="1" applyBorder="1" applyAlignment="1">
      <alignment horizontal="center" vertical="center" wrapText="1"/>
      <protection/>
    </xf>
    <xf numFmtId="10" fontId="34" fillId="0" borderId="0" xfId="34" applyNumberFormat="1" applyFont="1" applyFill="1" applyAlignment="1">
      <alignment horizontal="right" vertical="center"/>
      <protection/>
    </xf>
    <xf numFmtId="10" fontId="28" fillId="0" borderId="24" xfId="34" applyNumberFormat="1" applyFont="1" applyFill="1" applyBorder="1" applyAlignment="1">
      <alignment horizontal="center" vertical="center" wrapText="1"/>
      <protection/>
    </xf>
    <xf numFmtId="10" fontId="33" fillId="0" borderId="25" xfId="34" applyNumberFormat="1" applyFont="1" applyFill="1" applyBorder="1" applyAlignment="1">
      <alignment horizontal="center" vertical="center" wrapText="1"/>
      <protection/>
    </xf>
    <xf numFmtId="10" fontId="29" fillId="0" borderId="25" xfId="34" applyNumberFormat="1" applyFont="1" applyFill="1" applyBorder="1" applyAlignment="1">
      <alignment horizontal="center" vertical="center" wrapText="1"/>
      <protection/>
    </xf>
    <xf numFmtId="10" fontId="29" fillId="0" borderId="25" xfId="34" applyNumberFormat="1" applyFont="1" applyFill="1" applyBorder="1" applyAlignment="1">
      <alignment horizontal="center" vertical="center"/>
      <protection/>
    </xf>
    <xf numFmtId="10" fontId="25" fillId="0" borderId="0" xfId="34" applyNumberFormat="1" applyFont="1" applyFill="1" applyAlignment="1">
      <alignment horizontal="center" vertical="center"/>
      <protection/>
    </xf>
    <xf numFmtId="10" fontId="22" fillId="0" borderId="0" xfId="34" applyNumberFormat="1" applyFont="1" applyFill="1" applyBorder="1" applyAlignment="1">
      <alignment horizontal="center" vertical="center"/>
      <protection/>
    </xf>
    <xf numFmtId="10" fontId="28" fillId="0" borderId="20" xfId="34" applyNumberFormat="1" applyFont="1" applyFill="1" applyBorder="1" applyAlignment="1">
      <alignment horizontal="center" vertical="center" wrapText="1"/>
      <protection/>
    </xf>
    <xf numFmtId="10" fontId="33" fillId="0" borderId="18" xfId="34" applyNumberFormat="1" applyFont="1" applyFill="1" applyBorder="1" applyAlignment="1">
      <alignment horizontal="center" vertical="center" wrapText="1"/>
      <protection/>
    </xf>
    <xf numFmtId="10" fontId="29" fillId="0" borderId="18" xfId="34" applyNumberFormat="1" applyFont="1" applyFill="1" applyBorder="1" applyAlignment="1">
      <alignment horizontal="center" vertical="center" wrapText="1"/>
      <protection/>
    </xf>
    <xf numFmtId="0" fontId="26" fillId="0" borderId="0" xfId="34" applyFont="1" applyFill="1" applyBorder="1" applyAlignment="1">
      <alignment horizontal="left" vertical="center" wrapText="1"/>
      <protection/>
    </xf>
    <xf numFmtId="183" fontId="26" fillId="0" borderId="0" xfId="34" applyNumberFormat="1" applyFont="1" applyFill="1" applyBorder="1" applyAlignment="1">
      <alignment horizontal="center" vertical="center" wrapText="1"/>
      <protection/>
    </xf>
    <xf numFmtId="10" fontId="26" fillId="0" borderId="0" xfId="34" applyNumberFormat="1" applyFont="1" applyFill="1" applyBorder="1" applyAlignment="1">
      <alignment horizontal="center" vertical="center"/>
      <protection/>
    </xf>
    <xf numFmtId="183" fontId="38" fillId="17" borderId="0" xfId="34" applyNumberFormat="1" applyFont="1" applyFill="1" applyBorder="1" applyAlignment="1">
      <alignment horizontal="center" vertical="center" wrapText="1"/>
      <protection/>
    </xf>
    <xf numFmtId="10" fontId="38" fillId="17" borderId="0" xfId="34" applyNumberFormat="1" applyFont="1" applyFill="1" applyBorder="1" applyAlignment="1">
      <alignment horizontal="center" vertical="center"/>
      <protection/>
    </xf>
    <xf numFmtId="190" fontId="42" fillId="0" borderId="14" xfId="34" applyNumberFormat="1" applyFont="1" applyFill="1" applyBorder="1" applyAlignment="1">
      <alignment horizontal="center" vertical="center" wrapText="1"/>
      <protection/>
    </xf>
    <xf numFmtId="190" fontId="42" fillId="0" borderId="10" xfId="34" applyNumberFormat="1" applyFont="1" applyFill="1" applyBorder="1" applyAlignment="1">
      <alignment horizontal="center" vertical="center" wrapText="1"/>
      <protection/>
    </xf>
    <xf numFmtId="184" fontId="33" fillId="0" borderId="22" xfId="34" applyNumberFormat="1" applyFont="1" applyFill="1" applyBorder="1" applyAlignment="1">
      <alignment horizontal="center" vertical="center" wrapText="1"/>
      <protection/>
    </xf>
    <xf numFmtId="184" fontId="29" fillId="0" borderId="22" xfId="34" applyNumberFormat="1" applyFont="1" applyFill="1" applyBorder="1" applyAlignment="1">
      <alignment horizontal="center" vertical="center" wrapText="1"/>
      <protection/>
    </xf>
    <xf numFmtId="184" fontId="29" fillId="0" borderId="10" xfId="34" applyNumberFormat="1" applyFont="1" applyFill="1" applyBorder="1" applyAlignment="1">
      <alignment horizontal="center" vertical="center" wrapText="1"/>
      <protection/>
    </xf>
    <xf numFmtId="184" fontId="29" fillId="0" borderId="22" xfId="34" applyNumberFormat="1" applyFont="1" applyFill="1" applyBorder="1" applyAlignment="1">
      <alignment horizontal="center" vertical="center"/>
      <protection/>
    </xf>
    <xf numFmtId="184" fontId="29" fillId="0" borderId="10" xfId="34" applyNumberFormat="1" applyFont="1" applyFill="1" applyBorder="1" applyAlignment="1">
      <alignment horizontal="center" vertical="center"/>
      <protection/>
    </xf>
    <xf numFmtId="190" fontId="38" fillId="0" borderId="23" xfId="34" applyNumberFormat="1" applyFont="1" applyFill="1" applyBorder="1" applyAlignment="1">
      <alignment horizontal="center" vertical="center" wrapText="1"/>
      <protection/>
    </xf>
    <xf numFmtId="190" fontId="38" fillId="0" borderId="11" xfId="34" applyNumberFormat="1" applyFont="1" applyFill="1" applyBorder="1" applyAlignment="1">
      <alignment horizontal="center" vertical="center" wrapText="1"/>
      <protection/>
    </xf>
    <xf numFmtId="184" fontId="38" fillId="0" borderId="11" xfId="34" applyNumberFormat="1" applyFont="1" applyFill="1" applyBorder="1" applyAlignment="1">
      <alignment horizontal="center" vertical="center" wrapText="1"/>
      <protection/>
    </xf>
    <xf numFmtId="0" fontId="38" fillId="0" borderId="15" xfId="34" applyFont="1" applyFill="1" applyBorder="1" applyAlignment="1">
      <alignment horizontal="center" vertical="center" wrapText="1"/>
      <protection/>
    </xf>
    <xf numFmtId="0" fontId="38" fillId="0" borderId="27" xfId="34" applyFont="1" applyFill="1" applyBorder="1" applyAlignment="1">
      <alignment horizontal="center" vertical="center" wrapText="1"/>
      <protection/>
    </xf>
    <xf numFmtId="190" fontId="38" fillId="0" borderId="15" xfId="34" applyNumberFormat="1" applyFont="1" applyFill="1" applyBorder="1" applyAlignment="1">
      <alignment horizontal="center" vertical="center" wrapText="1"/>
      <protection/>
    </xf>
    <xf numFmtId="10" fontId="38" fillId="0" borderId="27" xfId="34" applyNumberFormat="1" applyFont="1" applyFill="1" applyBorder="1" applyAlignment="1">
      <alignment horizontal="center" vertical="center" wrapText="1"/>
      <protection/>
    </xf>
    <xf numFmtId="10" fontId="30" fillId="0" borderId="0" xfId="34" applyNumberFormat="1" applyFont="1" applyFill="1" applyAlignment="1">
      <alignment horizontal="right" vertical="center"/>
      <protection/>
    </xf>
    <xf numFmtId="10" fontId="24" fillId="0" borderId="0" xfId="34" applyNumberFormat="1" applyFont="1" applyFill="1" applyBorder="1" applyAlignment="1">
      <alignment horizontal="center" vertical="center" wrapText="1"/>
      <protection/>
    </xf>
    <xf numFmtId="10" fontId="42" fillId="0" borderId="25" xfId="34" applyNumberFormat="1" applyFont="1" applyFill="1" applyBorder="1" applyAlignment="1">
      <alignment horizontal="center" vertical="center" wrapText="1"/>
      <protection/>
    </xf>
    <xf numFmtId="10" fontId="29" fillId="0" borderId="18" xfId="34" applyNumberFormat="1" applyFont="1" applyFill="1" applyBorder="1" applyAlignment="1">
      <alignment horizontal="center" vertical="center"/>
      <protection/>
    </xf>
    <xf numFmtId="10" fontId="38" fillId="0" borderId="19" xfId="34" applyNumberFormat="1" applyFont="1" applyFill="1" applyBorder="1" applyAlignment="1">
      <alignment horizontal="center" vertical="center" wrapText="1"/>
      <protection/>
    </xf>
    <xf numFmtId="0" fontId="30" fillId="0" borderId="0" xfId="34" applyFont="1" applyFill="1" applyBorder="1" applyAlignment="1">
      <alignment horizontal="center" vertical="center"/>
      <protection/>
    </xf>
    <xf numFmtId="184" fontId="28" fillId="0" borderId="0" xfId="34" applyNumberFormat="1" applyFont="1" applyFill="1" applyBorder="1" applyAlignment="1">
      <alignment horizontal="center" vertical="center" wrapText="1"/>
      <protection/>
    </xf>
    <xf numFmtId="183" fontId="30" fillId="0" borderId="12" xfId="34" applyNumberFormat="1" applyFont="1" applyFill="1" applyBorder="1" applyAlignment="1">
      <alignment horizontal="center" vertical="center" wrapText="1"/>
      <protection/>
    </xf>
    <xf numFmtId="185" fontId="30" fillId="0" borderId="13" xfId="34" applyNumberFormat="1" applyFont="1" applyFill="1" applyBorder="1" applyAlignment="1">
      <alignment horizontal="center" vertical="center" wrapText="1"/>
      <protection/>
    </xf>
    <xf numFmtId="0" fontId="30" fillId="0" borderId="13" xfId="34" applyFont="1" applyFill="1" applyBorder="1" applyAlignment="1">
      <alignment horizontal="center" vertical="center" wrapText="1"/>
      <protection/>
    </xf>
    <xf numFmtId="179" fontId="30" fillId="0" borderId="20" xfId="34" applyNumberFormat="1" applyFont="1" applyFill="1" applyBorder="1" applyAlignment="1">
      <alignment horizontal="center" vertical="center" wrapText="1"/>
      <protection/>
    </xf>
    <xf numFmtId="10" fontId="30" fillId="0" borderId="20" xfId="34" applyNumberFormat="1" applyFont="1" applyFill="1" applyBorder="1" applyAlignment="1">
      <alignment horizontal="center" vertical="center" wrapText="1"/>
      <protection/>
    </xf>
    <xf numFmtId="184" fontId="30" fillId="0" borderId="0" xfId="34" applyNumberFormat="1" applyFont="1" applyFill="1" applyBorder="1" applyAlignment="1">
      <alignment horizontal="center" vertical="center"/>
      <protection/>
    </xf>
    <xf numFmtId="0" fontId="30" fillId="0" borderId="14" xfId="34" applyFont="1" applyFill="1" applyBorder="1" applyAlignment="1">
      <alignment horizontal="left" vertical="center" wrapText="1"/>
      <protection/>
    </xf>
    <xf numFmtId="0" fontId="30" fillId="0" borderId="10" xfId="34" applyFont="1" applyFill="1" applyBorder="1" applyAlignment="1">
      <alignment horizontal="left" vertical="center" wrapText="1"/>
      <protection/>
    </xf>
    <xf numFmtId="10" fontId="30" fillId="0" borderId="18" xfId="34" applyNumberFormat="1" applyFont="1" applyFill="1" applyBorder="1" applyAlignment="1">
      <alignment horizontal="left" vertical="center" wrapText="1"/>
      <protection/>
    </xf>
    <xf numFmtId="0" fontId="30" fillId="0" borderId="11" xfId="34" applyFont="1" applyFill="1" applyBorder="1" applyAlignment="1">
      <alignment horizontal="left" vertical="center" wrapText="1"/>
      <protection/>
    </xf>
    <xf numFmtId="10" fontId="30" fillId="0" borderId="19" xfId="34" applyNumberFormat="1" applyFont="1" applyFill="1" applyBorder="1" applyAlignment="1">
      <alignment horizontal="left" vertical="center" wrapText="1"/>
      <protection/>
    </xf>
    <xf numFmtId="0" fontId="29" fillId="0" borderId="0" xfId="34" applyFont="1" applyFill="1" applyBorder="1" applyAlignment="1">
      <alignment horizontal="center" vertical="center"/>
      <protection/>
    </xf>
    <xf numFmtId="0" fontId="30" fillId="0" borderId="15" xfId="34" applyFont="1" applyFill="1" applyBorder="1" applyAlignment="1">
      <alignment horizontal="left" vertical="center" wrapText="1"/>
      <protection/>
    </xf>
    <xf numFmtId="0" fontId="30" fillId="0" borderId="0" xfId="34" applyFont="1" applyFill="1" applyBorder="1" applyAlignment="1">
      <alignment vertical="center"/>
      <protection/>
    </xf>
    <xf numFmtId="0" fontId="30" fillId="0" borderId="0" xfId="34" applyFont="1" applyFill="1" applyBorder="1" applyAlignment="1">
      <alignment horizontal="left" vertical="center" wrapText="1"/>
      <protection/>
    </xf>
    <xf numFmtId="10" fontId="30" fillId="0" borderId="0" xfId="34" applyNumberFormat="1" applyFont="1" applyFill="1" applyBorder="1" applyAlignment="1">
      <alignment horizontal="left" vertical="center" wrapText="1"/>
      <protection/>
    </xf>
    <xf numFmtId="0" fontId="30" fillId="0" borderId="14" xfId="34" applyFont="1" applyFill="1" applyBorder="1" applyAlignment="1">
      <alignment vertical="center" wrapText="1"/>
      <protection/>
    </xf>
    <xf numFmtId="0" fontId="30" fillId="0" borderId="15" xfId="34" applyFont="1" applyFill="1" applyBorder="1" applyAlignment="1">
      <alignment vertical="center" wrapText="1"/>
      <protection/>
    </xf>
    <xf numFmtId="0" fontId="39" fillId="0" borderId="0" xfId="34" applyFont="1" applyFill="1" applyBorder="1" applyAlignment="1">
      <alignment horizontal="center" vertical="center" wrapText="1"/>
      <protection/>
    </xf>
    <xf numFmtId="0" fontId="40" fillId="0" borderId="0" xfId="34" applyFont="1" applyFill="1" applyBorder="1" applyAlignment="1">
      <alignment horizontal="center" vertical="center" wrapText="1"/>
      <protection/>
    </xf>
    <xf numFmtId="179" fontId="45" fillId="0" borderId="28" xfId="34" applyNumberFormat="1" applyFont="1" applyFill="1" applyBorder="1" applyAlignment="1">
      <alignment horizontal="center" vertical="center"/>
      <protection/>
    </xf>
    <xf numFmtId="0" fontId="23" fillId="0" borderId="28" xfId="34" applyFont="1" applyBorder="1" applyAlignment="1">
      <alignment horizontal="center" vertical="center"/>
      <protection/>
    </xf>
    <xf numFmtId="0" fontId="0" fillId="0" borderId="2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9" fillId="0" borderId="0" xfId="34" applyFont="1" applyBorder="1" applyAlignment="1">
      <alignment horizontal="center" vertical="center" wrapText="1"/>
      <protection/>
    </xf>
    <xf numFmtId="0" fontId="40" fillId="0" borderId="0" xfId="34" applyFont="1" applyBorder="1" applyAlignment="1">
      <alignment horizontal="center" vertical="center" wrapText="1"/>
      <protection/>
    </xf>
    <xf numFmtId="0" fontId="40" fillId="0" borderId="0" xfId="34" applyFont="1" applyBorder="1" applyAlignment="1">
      <alignment horizontal="center" vertical="center"/>
      <protection/>
    </xf>
    <xf numFmtId="0" fontId="21" fillId="0" borderId="0" xfId="34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0" fontId="30" fillId="0" borderId="0" xfId="34" applyFont="1" applyAlignment="1">
      <alignment wrapText="1"/>
      <protection/>
    </xf>
    <xf numFmtId="0" fontId="30" fillId="0" borderId="0" xfId="34" applyFont="1" applyAlignment="1">
      <alignment horizontal="left" vertical="center" wrapText="1"/>
      <protection/>
    </xf>
    <xf numFmtId="0" fontId="31" fillId="0" borderId="0" xfId="34" applyFont="1" applyAlignment="1">
      <alignment horizontal="left" vertical="center" wrapText="1"/>
      <protection/>
    </xf>
    <xf numFmtId="191" fontId="43" fillId="0" borderId="0" xfId="34" applyNumberFormat="1" applyFont="1" applyFill="1" applyBorder="1" applyAlignment="1">
      <alignment horizontal="center" vertical="center" wrapText="1"/>
      <protection/>
    </xf>
    <xf numFmtId="191" fontId="44" fillId="0" borderId="0" xfId="0" applyNumberFormat="1" applyFont="1" applyBorder="1" applyAlignment="1">
      <alignment horizontal="center" vertical="center" wrapText="1"/>
    </xf>
    <xf numFmtId="191" fontId="44" fillId="0" borderId="0" xfId="0" applyNumberFormat="1" applyFont="1" applyAlignment="1">
      <alignment vertical="center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_4-◎結案統計done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dxfs count="3">
    <dxf>
      <font>
        <color indexed="29"/>
      </font>
    </dxf>
    <dxf>
      <font>
        <color indexed="45"/>
      </font>
    </dxf>
    <dxf>
      <font>
        <color indexed="45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</a:rPr>
              <a:t>102</a:t>
            </a:r>
            <a:r>
              <a:rPr lang="en-US" cap="none" sz="1500" b="0" i="0" u="none" baseline="0">
                <a:solidFill>
                  <a:srgbClr val="000000"/>
                </a:solidFill>
              </a:rPr>
              <a:t>年</a:t>
            </a:r>
            <a:r>
              <a:rPr lang="en-US" cap="none" sz="1500" b="0" i="0" u="none" baseline="0">
                <a:solidFill>
                  <a:srgbClr val="000000"/>
                </a:solidFill>
              </a:rPr>
              <a:t>通報案件結案率 </a:t>
            </a:r>
          </a:p>
        </c:rich>
      </c:tx>
      <c:layout>
        <c:manualLayout>
          <c:xMode val="factor"/>
          <c:yMode val="factor"/>
          <c:x val="-0.03025"/>
          <c:y val="0.8425"/>
        </c:manualLayout>
      </c:layout>
      <c:spPr>
        <a:noFill/>
        <a:ln>
          <a:noFill/>
        </a:ln>
      </c:spPr>
    </c:title>
    <c:view3D>
      <c:rotX val="15"/>
      <c:hPercent val="100"/>
      <c:rotY val="60"/>
      <c:depthPercent val="100"/>
      <c:rAngAx val="1"/>
    </c:view3D>
    <c:plotArea>
      <c:layout>
        <c:manualLayout>
          <c:xMode val="edge"/>
          <c:yMode val="edge"/>
          <c:x val="0.098"/>
          <c:y val="0.0155"/>
          <c:w val="0.8015"/>
          <c:h val="0.688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'統計表 '!$AA$3:$AB$3</c:f>
              <c:strCache/>
            </c:strRef>
          </c:cat>
          <c:val>
            <c:numRef>
              <c:f>'統計表 '!$AA$4:$AB$4</c:f>
              <c:numCache/>
            </c:numRef>
          </c:val>
        </c:ser>
        <c:firstSliceAng val="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</a:rPr>
              <a:t>102</a:t>
            </a:r>
            <a:r>
              <a:rPr lang="en-US" cap="none" sz="1500" b="0" i="0" u="none" baseline="0">
                <a:solidFill>
                  <a:srgbClr val="000000"/>
                </a:solidFill>
              </a:rPr>
              <a:t>年</a:t>
            </a:r>
            <a:r>
              <a:rPr lang="en-US" cap="none" sz="15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500" b="0" i="0" u="none" baseline="0">
                <a:solidFill>
                  <a:srgbClr val="000000"/>
                </a:solidFill>
              </a:rPr>
              <a:t>Q3</a:t>
            </a:r>
            <a:r>
              <a:rPr lang="en-US" cap="none" sz="1500" b="0" i="0" u="none" baseline="0">
                <a:solidFill>
                  <a:srgbClr val="000000"/>
                </a:solidFill>
              </a:rPr>
              <a:t>)</a:t>
            </a:r>
            <a:r>
              <a:rPr lang="en-US" cap="none" sz="1500" b="0" i="0" u="none" baseline="0">
                <a:solidFill>
                  <a:srgbClr val="000000"/>
                </a:solidFill>
              </a:rPr>
              <a:t>通報案件結案率 </a:t>
            </a:r>
          </a:p>
        </c:rich>
      </c:tx>
      <c:layout>
        <c:manualLayout>
          <c:xMode val="factor"/>
          <c:yMode val="factor"/>
          <c:x val="0.0125"/>
          <c:y val="0.837"/>
        </c:manualLayout>
      </c:layout>
      <c:spPr>
        <a:noFill/>
        <a:ln>
          <a:noFill/>
        </a:ln>
      </c:spPr>
    </c:title>
    <c:view3D>
      <c:rotX val="15"/>
      <c:hPercent val="100"/>
      <c:rotY val="60"/>
      <c:depthPercent val="100"/>
      <c:rAngAx val="1"/>
    </c:view3D>
    <c:plotArea>
      <c:layout>
        <c:manualLayout>
          <c:xMode val="edge"/>
          <c:yMode val="edge"/>
          <c:x val="0.09625"/>
          <c:y val="0.17975"/>
          <c:w val="0.805"/>
          <c:h val="0.358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'統計表 '!$AA$3:$AB$3</c:f>
              <c:strCache/>
            </c:strRef>
          </c:cat>
          <c:val>
            <c:numRef>
              <c:f>'統計表 '!$AA$5:$AB$5</c:f>
              <c:numCache/>
            </c:numRef>
          </c:val>
        </c:ser>
        <c:firstSliceAng val="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"/>
          <c:y val="0.0335"/>
          <c:w val="0.913"/>
          <c:h val="0.97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0135795"/>
        <c:axId val="2786700"/>
      </c:barChart>
      <c:catAx>
        <c:axId val="301357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crossAx val="2786700"/>
        <c:crosses val="autoZero"/>
        <c:auto val="1"/>
        <c:lblOffset val="0"/>
        <c:tickLblSkip val="1"/>
        <c:noMultiLvlLbl val="0"/>
      </c:catAx>
      <c:valAx>
        <c:axId val="2786700"/>
        <c:scaling>
          <c:orientation val="minMax"/>
          <c:max val="1.49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結案率</a:t>
                </a: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(%)</a:t>
                </a:r>
              </a:p>
            </c:rich>
          </c:tx>
          <c:layout>
            <c:manualLayout>
              <c:xMode val="factor"/>
              <c:yMode val="factor"/>
              <c:x val="-0.036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%" sourceLinked="0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crossAx val="30135795"/>
        <c:crossesAt val="1"/>
        <c:crossBetween val="between"/>
        <c:dispUnits/>
        <c:majorUnit val="1"/>
        <c:minorUnit val="0.5"/>
      </c:valAx>
      <c:spPr>
        <a:solidFill>
          <a:srgbClr val="EAEAEA"/>
        </a:solidFill>
        <a:ln w="25400">
          <a:solidFill>
            <a:srgbClr val="000000"/>
          </a:solidFill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60" b="0" i="0" u="none" baseline="0">
                <a:solidFill>
                  <a:srgbClr val="000000"/>
                </a:solidFill>
              </a:rPr>
              <a:t>全民督工歷年辦理件數統計圖</a:t>
            </a:r>
          </a:p>
        </c:rich>
      </c:tx>
      <c:layout>
        <c:manualLayout>
          <c:xMode val="factor"/>
          <c:yMode val="factor"/>
          <c:x val="-0.001"/>
          <c:y val="-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125"/>
          <c:w val="0.98925"/>
          <c:h val="0.91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'結案辦理情形'!$A$4</c:f>
              <c:strCache>
                <c:ptCount val="1"/>
                <c:pt idx="0">
                  <c:v>通報件數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'結案辦理情形'!$B$3:$M$3</c:f>
              <c:strCache/>
            </c:strRef>
          </c:cat>
          <c:val>
            <c:numRef>
              <c:f>'結案辦理情形'!$B$4:$M$4</c:f>
              <c:numCache/>
            </c:numRef>
          </c:val>
        </c:ser>
        <c:ser>
          <c:idx val="1"/>
          <c:order val="1"/>
          <c:tx>
            <c:strRef>
              <c:f>'結案辦理情形'!$A$5</c:f>
              <c:strCache>
                <c:ptCount val="1"/>
                <c:pt idx="0">
                  <c:v>結案件數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'結案辦理情形'!$B$5:$M$5</c:f>
              <c:numCache/>
            </c:numRef>
          </c:val>
        </c:ser>
        <c:axId val="25080301"/>
        <c:axId val="24396118"/>
      </c:barChart>
      <c:catAx>
        <c:axId val="250803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4396118"/>
        <c:crosses val="autoZero"/>
        <c:auto val="1"/>
        <c:lblOffset val="100"/>
        <c:tickLblSkip val="1"/>
        <c:noMultiLvlLbl val="0"/>
      </c:catAx>
      <c:valAx>
        <c:axId val="2439611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5080301"/>
        <c:crossesAt val="1"/>
        <c:crossBetween val="between"/>
        <c:dispUnits/>
        <c:majorUnit val="10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2425"/>
          <c:y val="0.9315"/>
          <c:w val="0.48925"/>
          <c:h val="0.06075"/>
        </c:manualLayout>
      </c:layout>
      <c:overlay val="0"/>
      <c:spPr>
        <a:noFill/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102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年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Q3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)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通報案件結案率 </a:t>
            </a:r>
          </a:p>
        </c:rich>
      </c:tx>
      <c:layout>
        <c:manualLayout>
          <c:xMode val="factor"/>
          <c:yMode val="factor"/>
          <c:x val="-0.006"/>
          <c:y val="0.88275"/>
        </c:manualLayout>
      </c:layout>
      <c:spPr>
        <a:noFill/>
        <a:ln>
          <a:noFill/>
        </a:ln>
      </c:spPr>
    </c:title>
    <c:view3D>
      <c:rotX val="15"/>
      <c:hPercent val="100"/>
      <c:rotY val="60"/>
      <c:depthPercent val="100"/>
      <c:rAngAx val="1"/>
    </c:view3D>
    <c:plotArea>
      <c:layout>
        <c:manualLayout>
          <c:xMode val="edge"/>
          <c:yMode val="edge"/>
          <c:x val="0.0155"/>
          <c:y val="0.02075"/>
          <c:w val="0.9765"/>
          <c:h val="0.819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'統計表 '!$AA$3:$AB$3</c:f>
              <c:strCache>
                <c:ptCount val="2"/>
                <c:pt idx="0">
                  <c:v>已完成案件</c:v>
                </c:pt>
                <c:pt idx="1">
                  <c:v>未完成案件</c:v>
                </c:pt>
              </c:strCache>
            </c:strRef>
          </c:cat>
          <c:val>
            <c:numRef>
              <c:f>'統計表 '!$AA$5:$AB$5</c:f>
              <c:numCache>
                <c:ptCount val="2"/>
                <c:pt idx="0">
                  <c:v>447</c:v>
                </c:pt>
                <c:pt idx="1">
                  <c:v>1</c:v>
                </c:pt>
              </c:numCache>
            </c:numRef>
          </c:val>
        </c:ser>
        <c:firstSliceAng val="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</a:rPr>
              <a:t>全民督工通報案件未結案件統計圖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(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截至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102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年度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Q3)</a:t>
            </a:r>
          </a:p>
        </c:rich>
      </c:tx>
      <c:layout>
        <c:manualLayout>
          <c:xMode val="factor"/>
          <c:yMode val="factor"/>
          <c:x val="0.0555"/>
          <c:y val="0.022"/>
        </c:manualLayout>
      </c:layout>
      <c:spPr>
        <a:noFill/>
        <a:ln>
          <a:noFill/>
        </a:ln>
      </c:spPr>
    </c:title>
    <c:view3D>
      <c:rotX val="19"/>
      <c:hPercent val="59"/>
      <c:rotY val="44"/>
      <c:depthPercent val="100"/>
      <c:rAngAx val="1"/>
    </c:view3D>
    <c:plotArea>
      <c:layout>
        <c:manualLayout>
          <c:xMode val="edge"/>
          <c:yMode val="edge"/>
          <c:x val="0.01325"/>
          <c:y val="0.0725"/>
          <c:w val="0.98125"/>
          <c:h val="0.7912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'未結案統計'!$C$3</c:f>
              <c:strCache>
                <c:ptCount val="1"/>
                <c:pt idx="0">
                  <c:v>以前年度未結件數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CCFFCC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'未結案統計'!$B$4:$B$6</c:f>
              <c:strCache/>
            </c:strRef>
          </c:cat>
          <c:val>
            <c:numRef>
              <c:f>'未結案統計'!$C$4:$C$6</c:f>
              <c:numCache/>
            </c:numRef>
          </c:val>
          <c:shape val="box"/>
        </c:ser>
        <c:ser>
          <c:idx val="1"/>
          <c:order val="1"/>
          <c:tx>
            <c:strRef>
              <c:f>'未結案統計'!$D$3</c:f>
              <c:strCache>
                <c:ptCount val="1"/>
                <c:pt idx="0">
                  <c:v>第1季
未結件數</c:v>
                </c:pt>
              </c:strCache>
            </c:strRef>
          </c:tx>
          <c:spPr>
            <a:solidFill>
              <a:srgbClr val="C0504D"/>
            </a:solidFill>
            <a:ln w="3175">
              <a:solidFill>
                <a:srgbClr val="CCFFCC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'未結案統計'!$B$4:$B$6</c:f>
              <c:strCache/>
            </c:strRef>
          </c:cat>
          <c:val>
            <c:numRef>
              <c:f>'未結案統計'!$D$4:$D$6</c:f>
              <c:numCache/>
            </c:numRef>
          </c:val>
          <c:shape val="box"/>
        </c:ser>
        <c:ser>
          <c:idx val="2"/>
          <c:order val="2"/>
          <c:tx>
            <c:strRef>
              <c:f>'未結案統計'!$E$3</c:f>
              <c:strCache>
                <c:ptCount val="1"/>
                <c:pt idx="0">
                  <c:v>第2季
未結件數</c:v>
                </c:pt>
              </c:strCache>
            </c:strRef>
          </c:tx>
          <c:spPr>
            <a:solidFill>
              <a:srgbClr val="9BBB59"/>
            </a:solidFill>
            <a:ln w="3175">
              <a:solidFill>
                <a:srgbClr val="CCFFCC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'未結案統計'!$B$4:$B$6</c:f>
              <c:strCache/>
            </c:strRef>
          </c:cat>
          <c:val>
            <c:numRef>
              <c:f>'未結案統計'!$E$4:$E$6</c:f>
              <c:numCache/>
            </c:numRef>
          </c:val>
          <c:shape val="box"/>
        </c:ser>
        <c:ser>
          <c:idx val="3"/>
          <c:order val="3"/>
          <c:tx>
            <c:strRef>
              <c:f>'未結案統計'!$F$3</c:f>
              <c:strCache>
                <c:ptCount val="1"/>
                <c:pt idx="0">
                  <c:v>第3季
未結件數</c:v>
                </c:pt>
              </c:strCache>
            </c:strRef>
          </c:tx>
          <c:spPr>
            <a:solidFill>
              <a:srgbClr val="8064A2"/>
            </a:solidFill>
            <a:ln w="3175">
              <a:solidFill>
                <a:srgbClr val="CCFFCC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'未結案統計'!$B$4:$B$6</c:f>
              <c:strCache/>
            </c:strRef>
          </c:cat>
          <c:val>
            <c:numRef>
              <c:f>'未結案統計'!$F$4:$F$6</c:f>
              <c:numCache/>
            </c:numRef>
          </c:val>
          <c:shape val="box"/>
        </c:ser>
        <c:ser>
          <c:idx val="4"/>
          <c:order val="4"/>
          <c:tx>
            <c:strRef>
              <c:f>'未結案統計'!$G$3</c:f>
              <c:strCache>
                <c:ptCount val="1"/>
                <c:pt idx="0">
                  <c:v>第4季
未結件數</c:v>
                </c:pt>
              </c:strCache>
            </c:strRef>
          </c:tx>
          <c:spPr>
            <a:solidFill>
              <a:srgbClr val="4BACC6"/>
            </a:solidFill>
            <a:ln w="3175">
              <a:solidFill>
                <a:srgbClr val="CCFFCC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'未結案統計'!$B$4:$B$6</c:f>
              <c:strCache/>
            </c:strRef>
          </c:cat>
          <c:val>
            <c:numRef>
              <c:f>'未結案統計'!$G$4:$G$6</c:f>
              <c:numCache/>
            </c:numRef>
          </c:val>
          <c:shape val="box"/>
        </c:ser>
        <c:overlap val="100"/>
        <c:gapWidth val="75"/>
        <c:shape val="box"/>
        <c:axId val="18238471"/>
        <c:axId val="29928512"/>
      </c:bar3DChart>
      <c:catAx>
        <c:axId val="1823847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wordArtVert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9928512"/>
        <c:crosses val="autoZero"/>
        <c:auto val="1"/>
        <c:lblOffset val="100"/>
        <c:tickLblSkip val="1"/>
        <c:noMultiLvlLbl val="0"/>
      </c:catAx>
      <c:valAx>
        <c:axId val="29928512"/>
        <c:scaling>
          <c:orientation val="minMax"/>
          <c:max val="7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8238471"/>
        <c:crossesAt val="1"/>
        <c:crossBetween val="between"/>
        <c:dispUnits/>
        <c:majorUnit val="2"/>
        <c:minorUnit val="0.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225"/>
          <c:y val="0.8705"/>
          <c:w val="0.81525"/>
          <c:h val="0.115"/>
        </c:manualLayout>
      </c:layout>
      <c:overlay val="0"/>
      <c:spPr>
        <a:noFill/>
        <a:ln w="12700">
          <a:solidFill>
            <a:srgbClr val="000000"/>
          </a:solidFill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DDDDDD"/>
        </a:solidFill>
        <a:ln w="12700">
          <a:solidFill>
            <a:srgbClr val="000000"/>
          </a:solidFill>
        </a:ln>
      </c:spPr>
      <c:thickness val="0"/>
    </c:sideWall>
    <c:backWall>
      <c:spPr>
        <a:solidFill>
          <a:srgbClr val="DDDDDD"/>
        </a:solidFill>
        <a:ln w="12700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noFill/>
    <a:ln w="3175">
      <a:solidFill>
        <a:srgbClr val="80808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102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年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Q3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)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未達平均之地方政府結案情形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含結案率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)</a:t>
            </a:r>
          </a:p>
        </c:rich>
      </c:tx>
      <c:layout>
        <c:manualLayout>
          <c:xMode val="factor"/>
          <c:yMode val="factor"/>
          <c:x val="-0.027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052"/>
          <c:w val="0.9435"/>
          <c:h val="0.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'統計表 '!$AJ$3</c:f>
              <c:strCache>
                <c:ptCount val="1"/>
                <c:pt idx="0">
                  <c:v>受理件數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 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 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" sourceLinked="0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'統計表 '!$AI$5</c:f>
              <c:strCache>
                <c:ptCount val="1"/>
                <c:pt idx="0">
                  <c:v>新北市</c:v>
                </c:pt>
              </c:strCache>
            </c:strRef>
          </c:cat>
          <c:val>
            <c:numRef>
              <c:f>'統計表 '!$AJ$5</c:f>
              <c:numCache>
                <c:ptCount val="1"/>
                <c:pt idx="0">
                  <c:v>88</c:v>
                </c:pt>
              </c:numCache>
            </c:numRef>
          </c:val>
        </c:ser>
        <c:ser>
          <c:idx val="1"/>
          <c:order val="1"/>
          <c:tx>
            <c:strRef>
              <c:f>'統計表 '!$AL$3</c:f>
              <c:strCache>
                <c:ptCount val="1"/>
                <c:pt idx="0">
                  <c:v>已完成件數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;[Red](#,##0)" sourceLinked="0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'統計表 '!$AI$5</c:f>
              <c:strCache>
                <c:ptCount val="1"/>
                <c:pt idx="0">
                  <c:v>新北市</c:v>
                </c:pt>
              </c:strCache>
            </c:strRef>
          </c:cat>
          <c:val>
            <c:numRef>
              <c:f>'統計表 '!$AL$5</c:f>
              <c:numCache>
                <c:ptCount val="1"/>
                <c:pt idx="0">
                  <c:v>87</c:v>
                </c:pt>
              </c:numCache>
            </c:numRef>
          </c:val>
        </c:ser>
        <c:axId val="921153"/>
        <c:axId val="8290378"/>
      </c:barChart>
      <c:lineChart>
        <c:grouping val="standard"/>
        <c:varyColors val="0"/>
        <c:ser>
          <c:idx val="2"/>
          <c:order val="2"/>
          <c:tx>
            <c:strRef>
              <c:f>'統計表 '!$AM$3</c:f>
              <c:strCache>
                <c:ptCount val="1"/>
                <c:pt idx="0">
                  <c:v>結案率(%)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'統計表 '!$AI$24:$AI$26</c:f>
              <c:strCache>
                <c:ptCount val="1"/>
                <c:pt idx="0">
                  <c:v>屏東縣</c:v>
                </c:pt>
              </c:strCache>
            </c:strRef>
          </c:cat>
          <c:val>
            <c:numRef>
              <c:f>'統計表 '!$AM$5</c:f>
              <c:numCache>
                <c:ptCount val="1"/>
                <c:pt idx="0">
                  <c:v>0.9886363636363636</c:v>
                </c:pt>
              </c:numCache>
            </c:numRef>
          </c:val>
          <c:smooth val="0"/>
        </c:ser>
        <c:axId val="7504539"/>
        <c:axId val="431988"/>
      </c:lineChart>
      <c:catAx>
        <c:axId val="9211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8290378"/>
        <c:crosses val="autoZero"/>
        <c:auto val="1"/>
        <c:lblOffset val="100"/>
        <c:tickLblSkip val="1"/>
        <c:noMultiLvlLbl val="0"/>
      </c:catAx>
      <c:valAx>
        <c:axId val="8290378"/>
        <c:scaling>
          <c:orientation val="minMax"/>
          <c:max val="1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件</a:t>
                </a: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205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921153"/>
        <c:crossesAt val="1"/>
        <c:crossBetween val="between"/>
        <c:dispUnits/>
        <c:majorUnit val="10"/>
      </c:valAx>
      <c:catAx>
        <c:axId val="7504539"/>
        <c:scaling>
          <c:orientation val="minMax"/>
        </c:scaling>
        <c:axPos val="b"/>
        <c:delete val="1"/>
        <c:majorTickMark val="out"/>
        <c:minorTickMark val="none"/>
        <c:tickLblPos val="nextTo"/>
        <c:crossAx val="431988"/>
        <c:crosses val="autoZero"/>
        <c:auto val="1"/>
        <c:lblOffset val="100"/>
        <c:tickLblSkip val="1"/>
        <c:noMultiLvlLbl val="0"/>
      </c:catAx>
      <c:valAx>
        <c:axId val="431988"/>
        <c:scaling>
          <c:orientation val="minMax"/>
          <c:max val="1.19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結案率</a:t>
                </a: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(%)</a:t>
                </a:r>
              </a:p>
            </c:rich>
          </c:tx>
          <c:layout>
            <c:manualLayout>
              <c:xMode val="factor"/>
              <c:yMode val="factor"/>
              <c:x val="0.231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7504539"/>
        <c:crosses val="max"/>
        <c:crossBetween val="between"/>
        <c:dispUnits/>
        <c:majorUnit val="0.2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7"/>
          <c:y val="0.90825"/>
          <c:w val="0.675"/>
          <c:h val="0.09175"/>
        </c:manualLayout>
      </c:layout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102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年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(Q3)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中央部會結案情形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含結案率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)</a:t>
            </a:r>
          </a:p>
        </c:rich>
      </c:tx>
      <c:layout>
        <c:manualLayout>
          <c:xMode val="factor"/>
          <c:yMode val="factor"/>
          <c:x val="-0.00275"/>
          <c:y val="-0.0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5"/>
          <c:y val="0.06075"/>
          <c:w val="0.91675"/>
          <c:h val="0.92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'統計表 '!$AE$3</c:f>
              <c:strCache>
                <c:ptCount val="1"/>
                <c:pt idx="0">
                  <c:v>受理件數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'統計表 '!$AD$5:$AD$14</c:f>
              <c:strCache>
                <c:ptCount val="10"/>
                <c:pt idx="0">
                  <c:v>經濟部</c:v>
                </c:pt>
                <c:pt idx="1">
                  <c:v>教育部</c:v>
                </c:pt>
                <c:pt idx="2">
                  <c:v>法務部</c:v>
                </c:pt>
                <c:pt idx="3">
                  <c:v>退輔會</c:v>
                </c:pt>
                <c:pt idx="4">
                  <c:v>國科會</c:v>
                </c:pt>
                <c:pt idx="5">
                  <c:v>農委會</c:v>
                </c:pt>
                <c:pt idx="6">
                  <c:v>國防部</c:v>
                </c:pt>
                <c:pt idx="7">
                  <c:v>內政部</c:v>
                </c:pt>
                <c:pt idx="8">
                  <c:v>非屬全民督工案件
(含非行政院所屬機關)</c:v>
                </c:pt>
                <c:pt idx="9">
                  <c:v>交通部</c:v>
                </c:pt>
              </c:strCache>
            </c:strRef>
          </c:cat>
          <c:val>
            <c:numRef>
              <c:f>'統計表 '!$AE$5:$AE$14</c:f>
              <c:numCache>
                <c:ptCount val="10"/>
                <c:pt idx="0">
                  <c:v>42</c:v>
                </c:pt>
                <c:pt idx="1">
                  <c:v>8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9</c:v>
                </c:pt>
                <c:pt idx="6">
                  <c:v>2</c:v>
                </c:pt>
                <c:pt idx="7">
                  <c:v>17</c:v>
                </c:pt>
                <c:pt idx="8">
                  <c:v>52</c:v>
                </c:pt>
                <c:pt idx="9">
                  <c:v>46</c:v>
                </c:pt>
              </c:numCache>
            </c:numRef>
          </c:val>
        </c:ser>
        <c:ser>
          <c:idx val="1"/>
          <c:order val="1"/>
          <c:tx>
            <c:strRef>
              <c:f>'統計表 '!$AG$3</c:f>
              <c:strCache>
                <c:ptCount val="1"/>
                <c:pt idx="0">
                  <c:v>已完成件數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_);[Red]\(0\)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;[Red]\(0\)" sourceLinked="0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'統計表 '!$AD$5:$AD$14</c:f>
              <c:strCache>
                <c:ptCount val="10"/>
                <c:pt idx="0">
                  <c:v>經濟部</c:v>
                </c:pt>
                <c:pt idx="1">
                  <c:v>教育部</c:v>
                </c:pt>
                <c:pt idx="2">
                  <c:v>法務部</c:v>
                </c:pt>
                <c:pt idx="3">
                  <c:v>退輔會</c:v>
                </c:pt>
                <c:pt idx="4">
                  <c:v>國科會</c:v>
                </c:pt>
                <c:pt idx="5">
                  <c:v>農委會</c:v>
                </c:pt>
                <c:pt idx="6">
                  <c:v>國防部</c:v>
                </c:pt>
                <c:pt idx="7">
                  <c:v>內政部</c:v>
                </c:pt>
                <c:pt idx="8">
                  <c:v>非屬全民督工案件
(含非行政院所屬機關)</c:v>
                </c:pt>
                <c:pt idx="9">
                  <c:v>交通部</c:v>
                </c:pt>
              </c:strCache>
            </c:strRef>
          </c:cat>
          <c:val>
            <c:numRef>
              <c:f>'統計表 '!$AG$5:$AG$14</c:f>
              <c:numCache>
                <c:ptCount val="10"/>
                <c:pt idx="0">
                  <c:v>42</c:v>
                </c:pt>
                <c:pt idx="1">
                  <c:v>8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9</c:v>
                </c:pt>
                <c:pt idx="6">
                  <c:v>2</c:v>
                </c:pt>
                <c:pt idx="7">
                  <c:v>17</c:v>
                </c:pt>
                <c:pt idx="8">
                  <c:v>52</c:v>
                </c:pt>
                <c:pt idx="9">
                  <c:v>46</c:v>
                </c:pt>
              </c:numCache>
            </c:numRef>
          </c:val>
        </c:ser>
        <c:axId val="3887893"/>
        <c:axId val="34991038"/>
      </c:barChart>
      <c:lineChart>
        <c:grouping val="standard"/>
        <c:varyColors val="0"/>
        <c:ser>
          <c:idx val="2"/>
          <c:order val="2"/>
          <c:tx>
            <c:strRef>
              <c:f>'統計表 '!$AH$3</c:f>
              <c:strCache>
                <c:ptCount val="1"/>
                <c:pt idx="0">
                  <c:v>結案率(%)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'統計表 '!$AD$27</c:f>
              <c:strCache>
                <c:ptCount val="1"/>
                <c:pt idx="0">
                  <c:v>勞委會</c:v>
                </c:pt>
              </c:strCache>
            </c:strRef>
          </c:cat>
          <c:val>
            <c:numRef>
              <c:f>'統計表 '!$AH$5:$AH$14</c:f>
              <c:numCache>
                <c:ptCount val="1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  <c:smooth val="0"/>
        </c:ser>
        <c:axId val="46483887"/>
        <c:axId val="15701800"/>
      </c:lineChart>
      <c:catAx>
        <c:axId val="38878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wordArtVert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4991038"/>
        <c:crosses val="autoZero"/>
        <c:auto val="1"/>
        <c:lblOffset val="100"/>
        <c:tickLblSkip val="1"/>
        <c:noMultiLvlLbl val="0"/>
      </c:catAx>
      <c:valAx>
        <c:axId val="34991038"/>
        <c:scaling>
          <c:orientation val="minMax"/>
          <c:max val="6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件</a:t>
                </a: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23"/>
              <c:y val="-0.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887893"/>
        <c:crossesAt val="1"/>
        <c:crossBetween val="between"/>
        <c:dispUnits/>
        <c:majorUnit val="10"/>
      </c:valAx>
      <c:catAx>
        <c:axId val="46483887"/>
        <c:scaling>
          <c:orientation val="minMax"/>
        </c:scaling>
        <c:axPos val="b"/>
        <c:delete val="1"/>
        <c:majorTickMark val="out"/>
        <c:minorTickMark val="none"/>
        <c:tickLblPos val="nextTo"/>
        <c:crossAx val="15701800"/>
        <c:crosses val="autoZero"/>
        <c:auto val="1"/>
        <c:lblOffset val="100"/>
        <c:tickLblSkip val="1"/>
        <c:noMultiLvlLbl val="0"/>
      </c:catAx>
      <c:valAx>
        <c:axId val="15701800"/>
        <c:scaling>
          <c:orientation val="minMax"/>
          <c:max val="1.19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結案率</a:t>
                </a: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(%)</a:t>
                </a:r>
              </a:p>
            </c:rich>
          </c:tx>
          <c:layout>
            <c:manualLayout>
              <c:xMode val="factor"/>
              <c:yMode val="factor"/>
              <c:x val="0.23775"/>
              <c:y val="-0.04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6483887"/>
        <c:crosses val="max"/>
        <c:crossBetween val="between"/>
        <c:dispUnits/>
        <c:majorUnit val="0.2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53"/>
          <c:y val="0.90825"/>
          <c:w val="0.67575"/>
          <c:h val="0.08875"/>
        </c:manualLayout>
      </c:layout>
      <c:overlay val="0"/>
      <c:spPr>
        <a:noFill/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104775</xdr:colOff>
      <xdr:row>5</xdr:row>
      <xdr:rowOff>104775</xdr:rowOff>
    </xdr:from>
    <xdr:to>
      <xdr:col>28</xdr:col>
      <xdr:colOff>657225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24745950" y="2019300"/>
        <a:ext cx="4848225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24</xdr:col>
      <xdr:colOff>114300</xdr:colOff>
      <xdr:row>20</xdr:row>
      <xdr:rowOff>57150</xdr:rowOff>
    </xdr:from>
    <xdr:to>
      <xdr:col>28</xdr:col>
      <xdr:colOff>657225</xdr:colOff>
      <xdr:row>31</xdr:row>
      <xdr:rowOff>133350</xdr:rowOff>
    </xdr:to>
    <xdr:graphicFrame>
      <xdr:nvGraphicFramePr>
        <xdr:cNvPr id="2" name="Chart 3"/>
        <xdr:cNvGraphicFramePr/>
      </xdr:nvGraphicFramePr>
      <xdr:xfrm>
        <a:off x="24755475" y="6543675"/>
        <a:ext cx="4838700" cy="3886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0.512</cdr:x>
      <cdr:y>0.28225</cdr:y>
    </cdr:from>
    <cdr:to>
      <cdr:x>0.695</cdr:x>
      <cdr:y>0.3155</cdr:y>
    </cdr:to>
    <cdr:sp>
      <cdr:nvSpPr>
        <cdr:cNvPr id="1" name="Line 1"/>
        <cdr:cNvSpPr>
          <a:spLocks/>
        </cdr:cNvSpPr>
      </cdr:nvSpPr>
      <cdr:spPr>
        <a:xfrm flipV="1">
          <a:off x="2676525" y="1209675"/>
          <a:ext cx="952500" cy="142875"/>
        </a:xfrm>
        <a:prstGeom prst="line">
          <a:avLst/>
        </a:prstGeom>
        <a:noFill/>
        <a:ln w="44450" cmpd="sng">
          <a:solidFill>
            <a:srgbClr val="FF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561975</xdr:colOff>
      <xdr:row>26</xdr:row>
      <xdr:rowOff>95250</xdr:rowOff>
    </xdr:from>
    <xdr:to>
      <xdr:col>13</xdr:col>
      <xdr:colOff>476250</xdr:colOff>
      <xdr:row>46</xdr:row>
      <xdr:rowOff>104775</xdr:rowOff>
    </xdr:to>
    <xdr:graphicFrame>
      <xdr:nvGraphicFramePr>
        <xdr:cNvPr id="1" name="Chart 1"/>
        <xdr:cNvGraphicFramePr/>
      </xdr:nvGraphicFramePr>
      <xdr:xfrm>
        <a:off x="4619625" y="7620000"/>
        <a:ext cx="5229225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219075</xdr:colOff>
      <xdr:row>5</xdr:row>
      <xdr:rowOff>123825</xdr:rowOff>
    </xdr:from>
    <xdr:to>
      <xdr:col>13</xdr:col>
      <xdr:colOff>647700</xdr:colOff>
      <xdr:row>26</xdr:row>
      <xdr:rowOff>19050</xdr:rowOff>
    </xdr:to>
    <xdr:graphicFrame>
      <xdr:nvGraphicFramePr>
        <xdr:cNvPr id="2" name="Chart 1"/>
        <xdr:cNvGraphicFramePr/>
      </xdr:nvGraphicFramePr>
      <xdr:xfrm>
        <a:off x="219075" y="2447925"/>
        <a:ext cx="9801225" cy="5095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257175</xdr:colOff>
      <xdr:row>26</xdr:row>
      <xdr:rowOff>85725</xdr:rowOff>
    </xdr:from>
    <xdr:to>
      <xdr:col>6</xdr:col>
      <xdr:colOff>514350</xdr:colOff>
      <xdr:row>46</xdr:row>
      <xdr:rowOff>104775</xdr:rowOff>
    </xdr:to>
    <xdr:graphicFrame>
      <xdr:nvGraphicFramePr>
        <xdr:cNvPr id="3" name="Chart 3"/>
        <xdr:cNvGraphicFramePr/>
      </xdr:nvGraphicFramePr>
      <xdr:xfrm>
        <a:off x="257175" y="7610475"/>
        <a:ext cx="4314825" cy="4305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428625</xdr:colOff>
      <xdr:row>34</xdr:row>
      <xdr:rowOff>0</xdr:rowOff>
    </xdr:from>
    <xdr:to>
      <xdr:col>13</xdr:col>
      <xdr:colOff>276225</xdr:colOff>
      <xdr:row>34</xdr:row>
      <xdr:rowOff>0</xdr:rowOff>
    </xdr:to>
    <xdr:sp>
      <xdr:nvSpPr>
        <xdr:cNvPr id="4" name="Line 3"/>
        <xdr:cNvSpPr>
          <a:spLocks/>
        </xdr:cNvSpPr>
      </xdr:nvSpPr>
      <xdr:spPr>
        <a:xfrm>
          <a:off x="5915025" y="9182100"/>
          <a:ext cx="373380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10</xdr:col>
      <xdr:colOff>190500</xdr:colOff>
      <xdr:row>29</xdr:row>
      <xdr:rowOff>66675</xdr:rowOff>
    </xdr:from>
    <xdr:ext cx="1809750" cy="457200"/>
    <xdr:sp>
      <xdr:nvSpPr>
        <xdr:cNvPr id="5" name="文字方塊 12"/>
        <xdr:cNvSpPr txBox="1">
          <a:spLocks noChangeArrowheads="1"/>
        </xdr:cNvSpPr>
      </xdr:nvSpPr>
      <xdr:spPr>
        <a:xfrm>
          <a:off x="7105650" y="8220075"/>
          <a:ext cx="180975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2000" b="0" i="0" u="none" baseline="0">
              <a:solidFill>
                <a:srgbClr val="FF0000"/>
              </a:solidFill>
              <a:latin typeface="標楷體"/>
              <a:ea typeface="標楷體"/>
              <a:cs typeface="標楷體"/>
            </a:rPr>
            <a:t>提升</a:t>
          </a:r>
          <a:r>
            <a:rPr lang="en-US" cap="none" sz="2000" b="0" i="0" u="none" baseline="0">
              <a:solidFill>
                <a:srgbClr val="FF0000"/>
              </a:solidFill>
              <a:latin typeface="標楷體"/>
              <a:ea typeface="標楷體"/>
              <a:cs typeface="標楷體"/>
            </a:rPr>
            <a:t>0.32%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7</xdr:row>
      <xdr:rowOff>76200</xdr:rowOff>
    </xdr:from>
    <xdr:to>
      <xdr:col>7</xdr:col>
      <xdr:colOff>904875</xdr:colOff>
      <xdr:row>32</xdr:row>
      <xdr:rowOff>133350</xdr:rowOff>
    </xdr:to>
    <xdr:graphicFrame>
      <xdr:nvGraphicFramePr>
        <xdr:cNvPr id="1" name="Chart 2"/>
        <xdr:cNvGraphicFramePr/>
      </xdr:nvGraphicFramePr>
      <xdr:xfrm>
        <a:off x="95250" y="2743200"/>
        <a:ext cx="7305675" cy="5391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20</xdr:row>
      <xdr:rowOff>19050</xdr:rowOff>
    </xdr:from>
    <xdr:to>
      <xdr:col>9</xdr:col>
      <xdr:colOff>552450</xdr:colOff>
      <xdr:row>37</xdr:row>
      <xdr:rowOff>95250</xdr:rowOff>
    </xdr:to>
    <xdr:graphicFrame>
      <xdr:nvGraphicFramePr>
        <xdr:cNvPr id="1" name="Chart 1"/>
        <xdr:cNvGraphicFramePr/>
      </xdr:nvGraphicFramePr>
      <xdr:xfrm>
        <a:off x="38100" y="4591050"/>
        <a:ext cx="6381750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2</xdr:row>
      <xdr:rowOff>9525</xdr:rowOff>
    </xdr:from>
    <xdr:to>
      <xdr:col>9</xdr:col>
      <xdr:colOff>552450</xdr:colOff>
      <xdr:row>18</xdr:row>
      <xdr:rowOff>295275</xdr:rowOff>
    </xdr:to>
    <xdr:graphicFrame>
      <xdr:nvGraphicFramePr>
        <xdr:cNvPr id="2" name="Chart 2"/>
        <xdr:cNvGraphicFramePr/>
      </xdr:nvGraphicFramePr>
      <xdr:xfrm>
        <a:off x="28575" y="590550"/>
        <a:ext cx="6391275" cy="3638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409575</xdr:colOff>
      <xdr:row>23</xdr:row>
      <xdr:rowOff>180975</xdr:rowOff>
    </xdr:from>
    <xdr:to>
      <xdr:col>8</xdr:col>
      <xdr:colOff>314325</xdr:colOff>
      <xdr:row>23</xdr:row>
      <xdr:rowOff>180975</xdr:rowOff>
    </xdr:to>
    <xdr:sp>
      <xdr:nvSpPr>
        <xdr:cNvPr id="3" name="Line 3"/>
        <xdr:cNvSpPr>
          <a:spLocks/>
        </xdr:cNvSpPr>
      </xdr:nvSpPr>
      <xdr:spPr>
        <a:xfrm>
          <a:off x="866775" y="5381625"/>
          <a:ext cx="4638675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419100</xdr:colOff>
      <xdr:row>21</xdr:row>
      <xdr:rowOff>161925</xdr:rowOff>
    </xdr:from>
    <xdr:to>
      <xdr:col>9</xdr:col>
      <xdr:colOff>209550</xdr:colOff>
      <xdr:row>23</xdr:row>
      <xdr:rowOff>28575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4257675" y="4943475"/>
          <a:ext cx="1819275" cy="285750"/>
        </a:xfrm>
        <a:prstGeom prst="rect">
          <a:avLst/>
        </a:prstGeom>
        <a:solidFill>
          <a:srgbClr val="C7ED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標楷體"/>
              <a:ea typeface="標楷體"/>
              <a:cs typeface="標楷體"/>
            </a:rPr>
            <a:t>平均結案率</a:t>
          </a:r>
          <a:r>
            <a:rPr lang="en-US" cap="none" sz="1400" b="0" i="0" u="none" baseline="0">
              <a:solidFill>
                <a:srgbClr val="FF0000"/>
              </a:solidFill>
              <a:latin typeface="標楷體"/>
              <a:ea typeface="標楷體"/>
              <a:cs typeface="標楷體"/>
            </a:rPr>
            <a:t>99.63%</a:t>
          </a:r>
        </a:p>
      </xdr:txBody>
    </xdr:sp>
    <xdr:clientData/>
  </xdr:twoCellAnchor>
  <xdr:twoCellAnchor>
    <xdr:from>
      <xdr:col>1</xdr:col>
      <xdr:colOff>438150</xdr:colOff>
      <xdr:row>5</xdr:row>
      <xdr:rowOff>142875</xdr:rowOff>
    </xdr:from>
    <xdr:to>
      <xdr:col>8</xdr:col>
      <xdr:colOff>266700</xdr:colOff>
      <xdr:row>5</xdr:row>
      <xdr:rowOff>142875</xdr:rowOff>
    </xdr:to>
    <xdr:sp>
      <xdr:nvSpPr>
        <xdr:cNvPr id="5" name="Line 3"/>
        <xdr:cNvSpPr>
          <a:spLocks/>
        </xdr:cNvSpPr>
      </xdr:nvSpPr>
      <xdr:spPr>
        <a:xfrm>
          <a:off x="895350" y="1352550"/>
          <a:ext cx="4562475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133350</xdr:colOff>
      <xdr:row>3</xdr:row>
      <xdr:rowOff>152400</xdr:rowOff>
    </xdr:from>
    <xdr:to>
      <xdr:col>8</xdr:col>
      <xdr:colOff>552450</xdr:colOff>
      <xdr:row>5</xdr:row>
      <xdr:rowOff>19050</xdr:rowOff>
    </xdr:to>
    <xdr:sp>
      <xdr:nvSpPr>
        <xdr:cNvPr id="6" name="Text Box 4"/>
        <xdr:cNvSpPr txBox="1">
          <a:spLocks noChangeArrowheads="1"/>
        </xdr:cNvSpPr>
      </xdr:nvSpPr>
      <xdr:spPr>
        <a:xfrm>
          <a:off x="3971925" y="942975"/>
          <a:ext cx="1771650" cy="285750"/>
        </a:xfrm>
        <a:prstGeom prst="rect">
          <a:avLst/>
        </a:prstGeom>
        <a:solidFill>
          <a:srgbClr val="C7ED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標楷體"/>
              <a:ea typeface="標楷體"/>
              <a:cs typeface="標楷體"/>
            </a:rPr>
            <a:t>結案率均達</a:t>
          </a:r>
          <a:r>
            <a:rPr lang="en-US" cap="none" sz="1400" b="0" i="0" u="none" baseline="0">
              <a:solidFill>
                <a:srgbClr val="FF0000"/>
              </a:solidFill>
              <a:latin typeface="標楷體"/>
              <a:ea typeface="標楷體"/>
              <a:cs typeface="標楷體"/>
            </a:rPr>
            <a:t>100%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AO69"/>
  <sheetViews>
    <sheetView tabSelected="1" view="pageBreakPreview" zoomScale="50" zoomScaleNormal="40" zoomScaleSheetLayoutView="50" zoomScalePageLayoutView="0" workbookViewId="0" topLeftCell="H1">
      <selection activeCell="H52" sqref="H52"/>
    </sheetView>
  </sheetViews>
  <sheetFormatPr defaultColWidth="9.00390625" defaultRowHeight="16.5"/>
  <cols>
    <col min="1" max="1" width="9.50390625" style="3" customWidth="1"/>
    <col min="2" max="2" width="25.50390625" style="16" customWidth="1"/>
    <col min="3" max="3" width="15.375" style="17" customWidth="1"/>
    <col min="4" max="4" width="15.75390625" style="21" customWidth="1"/>
    <col min="5" max="5" width="15.75390625" style="120" customWidth="1"/>
    <col min="6" max="6" width="15.50390625" style="17" customWidth="1"/>
    <col min="7" max="7" width="16.00390625" style="21" customWidth="1"/>
    <col min="8" max="8" width="16.00390625" style="120" customWidth="1"/>
    <col min="9" max="10" width="16.00390625" style="21" hidden="1" customWidth="1"/>
    <col min="11" max="11" width="16.00390625" style="120" hidden="1" customWidth="1"/>
    <col min="12" max="12" width="22.50390625" style="16" hidden="1" customWidth="1"/>
    <col min="13" max="14" width="15.25390625" style="17" customWidth="1"/>
    <col min="15" max="15" width="13.875" style="63" customWidth="1"/>
    <col min="16" max="17" width="16.375" style="17" customWidth="1"/>
    <col min="18" max="18" width="13.875" style="17" customWidth="1"/>
    <col min="19" max="19" width="22.50390625" style="16" customWidth="1"/>
    <col min="20" max="20" width="14.875" style="18" customWidth="1"/>
    <col min="21" max="21" width="15.125" style="3" customWidth="1"/>
    <col min="22" max="22" width="15.50390625" style="3" customWidth="1"/>
    <col min="23" max="23" width="16.50390625" style="63" customWidth="1"/>
    <col min="24" max="24" width="18.50390625" style="63" customWidth="1"/>
    <col min="25" max="25" width="13.625" style="15" customWidth="1"/>
    <col min="26" max="26" width="11.625" style="2" customWidth="1"/>
    <col min="27" max="27" width="15.00390625" style="2" customWidth="1"/>
    <col min="28" max="28" width="16.125" style="2" customWidth="1"/>
    <col min="29" max="29" width="16.00390625" style="2" customWidth="1"/>
    <col min="30" max="30" width="23.00390625" style="11" customWidth="1"/>
    <col min="31" max="38" width="13.625" style="11" customWidth="1"/>
    <col min="39" max="39" width="13.625" style="13" customWidth="1"/>
    <col min="40" max="41" width="9.00390625" style="2" customWidth="1"/>
    <col min="42" max="16384" width="9.00390625" style="3" customWidth="1"/>
  </cols>
  <sheetData>
    <row r="1" spans="1:39" ht="29.25" customHeight="1">
      <c r="A1" s="169" t="s">
        <v>106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61"/>
      <c r="Y1" s="1"/>
      <c r="AD1" s="171" t="s">
        <v>109</v>
      </c>
      <c r="AE1" s="172"/>
      <c r="AF1" s="172"/>
      <c r="AG1" s="172"/>
      <c r="AH1" s="172"/>
      <c r="AI1" s="172"/>
      <c r="AJ1" s="172"/>
      <c r="AK1" s="172"/>
      <c r="AL1" s="172"/>
      <c r="AM1" s="172"/>
    </row>
    <row r="2" spans="1:39" ht="24" customHeight="1" thickBot="1">
      <c r="A2" s="44"/>
      <c r="B2" s="45"/>
      <c r="C2" s="46"/>
      <c r="D2" s="47"/>
      <c r="E2" s="115"/>
      <c r="F2" s="60"/>
      <c r="G2" s="47"/>
      <c r="H2" s="115"/>
      <c r="I2" s="47"/>
      <c r="J2" s="47"/>
      <c r="K2" s="115"/>
      <c r="L2" s="45"/>
      <c r="M2" s="60"/>
      <c r="N2" s="48"/>
      <c r="O2" s="144"/>
      <c r="P2" s="48"/>
      <c r="Q2" s="48"/>
      <c r="R2" s="48"/>
      <c r="S2" s="45"/>
      <c r="T2" s="49"/>
      <c r="U2" s="50"/>
      <c r="V2" s="50"/>
      <c r="W2" s="62"/>
      <c r="X2" s="62" t="s">
        <v>108</v>
      </c>
      <c r="Y2" s="20"/>
      <c r="AD2" s="173"/>
      <c r="AE2" s="173"/>
      <c r="AF2" s="173"/>
      <c r="AG2" s="173"/>
      <c r="AH2" s="173"/>
      <c r="AI2" s="174"/>
      <c r="AJ2" s="174"/>
      <c r="AK2" s="174"/>
      <c r="AL2" s="174"/>
      <c r="AM2" s="174"/>
    </row>
    <row r="3" spans="1:39" ht="49.5" customHeight="1">
      <c r="A3" s="36"/>
      <c r="B3" s="107" t="s">
        <v>8</v>
      </c>
      <c r="C3" s="37" t="s">
        <v>9</v>
      </c>
      <c r="D3" s="114" t="s">
        <v>3</v>
      </c>
      <c r="E3" s="116" t="s">
        <v>100</v>
      </c>
      <c r="F3" s="37" t="s">
        <v>10</v>
      </c>
      <c r="G3" s="114" t="s">
        <v>4</v>
      </c>
      <c r="H3" s="116" t="s">
        <v>102</v>
      </c>
      <c r="I3" s="37" t="s">
        <v>104</v>
      </c>
      <c r="J3" s="114" t="s">
        <v>105</v>
      </c>
      <c r="K3" s="116" t="s">
        <v>103</v>
      </c>
      <c r="L3" s="38" t="s">
        <v>8</v>
      </c>
      <c r="M3" s="37" t="s">
        <v>71</v>
      </c>
      <c r="N3" s="114" t="s">
        <v>5</v>
      </c>
      <c r="O3" s="122" t="s">
        <v>101</v>
      </c>
      <c r="P3" s="110" t="s">
        <v>11</v>
      </c>
      <c r="Q3" s="114" t="s">
        <v>6</v>
      </c>
      <c r="R3" s="69" t="s">
        <v>89</v>
      </c>
      <c r="S3" s="38" t="s">
        <v>8</v>
      </c>
      <c r="T3" s="72" t="s">
        <v>95</v>
      </c>
      <c r="U3" s="73" t="s">
        <v>96</v>
      </c>
      <c r="V3" s="66" t="s">
        <v>97</v>
      </c>
      <c r="W3" s="74" t="s">
        <v>98</v>
      </c>
      <c r="X3" s="75" t="s">
        <v>99</v>
      </c>
      <c r="Y3" s="4"/>
      <c r="Z3" s="149" t="s">
        <v>116</v>
      </c>
      <c r="AA3" s="149" t="s">
        <v>117</v>
      </c>
      <c r="AB3" s="150" t="s">
        <v>118</v>
      </c>
      <c r="AC3" s="149"/>
      <c r="AD3" s="151" t="s">
        <v>120</v>
      </c>
      <c r="AE3" s="152" t="s">
        <v>110</v>
      </c>
      <c r="AF3" s="152" t="s">
        <v>111</v>
      </c>
      <c r="AG3" s="153" t="s">
        <v>112</v>
      </c>
      <c r="AH3" s="154" t="s">
        <v>113</v>
      </c>
      <c r="AI3" s="151" t="s">
        <v>120</v>
      </c>
      <c r="AJ3" s="152" t="s">
        <v>110</v>
      </c>
      <c r="AK3" s="152" t="s">
        <v>111</v>
      </c>
      <c r="AL3" s="153" t="s">
        <v>112</v>
      </c>
      <c r="AM3" s="155" t="s">
        <v>113</v>
      </c>
    </row>
    <row r="4" spans="1:39" ht="24" customHeight="1">
      <c r="A4" s="39" t="s">
        <v>12</v>
      </c>
      <c r="B4" s="108" t="s">
        <v>65</v>
      </c>
      <c r="C4" s="92">
        <v>64</v>
      </c>
      <c r="D4" s="111">
        <v>0</v>
      </c>
      <c r="E4" s="117">
        <f>IF(C4=0,"-",(C4-D4)/C4)</f>
        <v>1</v>
      </c>
      <c r="F4" s="92">
        <v>46</v>
      </c>
      <c r="G4" s="111">
        <v>0</v>
      </c>
      <c r="H4" s="117">
        <f>IF(F4=0,"-",(F4-G4)/F4)</f>
        <v>1</v>
      </c>
      <c r="I4" s="92">
        <f>C4+F4</f>
        <v>110</v>
      </c>
      <c r="J4" s="111">
        <f>D4+G4</f>
        <v>0</v>
      </c>
      <c r="K4" s="117">
        <f>IF(I4=0,"-",(I4-J4)/I4)</f>
        <v>1</v>
      </c>
      <c r="L4" s="95" t="s">
        <v>65</v>
      </c>
      <c r="M4" s="92">
        <v>42</v>
      </c>
      <c r="N4" s="111">
        <v>0</v>
      </c>
      <c r="O4" s="123">
        <f>IF(M4=0,"-",(M4-N4)/M4)</f>
        <v>1</v>
      </c>
      <c r="P4" s="132"/>
      <c r="Q4" s="40"/>
      <c r="R4" s="70" t="str">
        <f>IF(P4=0,"-",(P4-Q4)/P4)</f>
        <v>-</v>
      </c>
      <c r="S4" s="95" t="s">
        <v>65</v>
      </c>
      <c r="T4" s="82">
        <f aca="true" t="shared" si="0" ref="T4:T49">C4+F4+M4+P4</f>
        <v>152</v>
      </c>
      <c r="U4" s="83">
        <f aca="true" t="shared" si="1" ref="U4:U51">D4+N4+G4+Q4</f>
        <v>0</v>
      </c>
      <c r="V4" s="84">
        <f aca="true" t="shared" si="2" ref="V4:V51">T4-U4</f>
        <v>152</v>
      </c>
      <c r="W4" s="76">
        <f>IF(T4=0,"-",((U4/T4)))</f>
        <v>0</v>
      </c>
      <c r="X4" s="70">
        <f aca="true" t="shared" si="3" ref="X4:X51">1-W4</f>
        <v>1</v>
      </c>
      <c r="Y4" s="6"/>
      <c r="Z4" s="156">
        <f>T51</f>
        <v>1565</v>
      </c>
      <c r="AA4" s="156">
        <f>Z4-AB4</f>
        <v>1563</v>
      </c>
      <c r="AB4" s="156">
        <f>U51</f>
        <v>2</v>
      </c>
      <c r="AC4" s="149" t="s">
        <v>119</v>
      </c>
      <c r="AD4" s="157" t="s">
        <v>47</v>
      </c>
      <c r="AE4" s="158">
        <f aca="true" t="shared" si="4" ref="AE4:AE27">VLOOKUP($AD4,$L$4:$N$27,2,0)</f>
        <v>180</v>
      </c>
      <c r="AF4" s="158">
        <f aca="true" t="shared" si="5" ref="AF4:AF27">VLOOKUP($AD4,$L$4:$N$27,3,0)</f>
        <v>0</v>
      </c>
      <c r="AG4" s="158">
        <f aca="true" t="shared" si="6" ref="AG4:AG27">AE4-AF4</f>
        <v>180</v>
      </c>
      <c r="AH4" s="159">
        <f aca="true" t="shared" si="7" ref="AH4:AH27">AG4/AE4</f>
        <v>1</v>
      </c>
      <c r="AI4" s="157" t="s">
        <v>47</v>
      </c>
      <c r="AJ4" s="158">
        <f aca="true" t="shared" si="8" ref="AJ4:AJ26">VLOOKUP($AI4,$L$28:$N$51,2,0)</f>
        <v>268</v>
      </c>
      <c r="AK4" s="158">
        <f aca="true" t="shared" si="9" ref="AK4:AK26">VLOOKUP($AI4,$L$28:$N$51,3,0)</f>
        <v>1</v>
      </c>
      <c r="AL4" s="158">
        <f aca="true" t="shared" si="10" ref="AL4:AL26">AJ4-AK4</f>
        <v>267</v>
      </c>
      <c r="AM4" s="159">
        <f aca="true" t="shared" si="11" ref="AM4:AM26">AL4/AJ4</f>
        <v>0.996268656716418</v>
      </c>
    </row>
    <row r="5" spans="1:39" ht="24" customHeight="1">
      <c r="A5" s="39"/>
      <c r="B5" s="108" t="s">
        <v>64</v>
      </c>
      <c r="C5" s="92">
        <v>75</v>
      </c>
      <c r="D5" s="111">
        <v>0</v>
      </c>
      <c r="E5" s="117">
        <f aca="true" t="shared" si="12" ref="E5:E51">IF(C5=0,"-",(C5-D5)/C5)</f>
        <v>1</v>
      </c>
      <c r="F5" s="92">
        <v>58</v>
      </c>
      <c r="G5" s="111">
        <v>0</v>
      </c>
      <c r="H5" s="117">
        <f aca="true" t="shared" si="13" ref="H5:H51">IF(F5=0,"-",(F5-G5)/F5)</f>
        <v>1</v>
      </c>
      <c r="I5" s="92">
        <f aca="true" t="shared" si="14" ref="I5:I27">C5+F5</f>
        <v>133</v>
      </c>
      <c r="J5" s="111">
        <f aca="true" t="shared" si="15" ref="J5:J27">D5+G5</f>
        <v>0</v>
      </c>
      <c r="K5" s="117">
        <f aca="true" t="shared" si="16" ref="K5:K27">IF(I5=0,"-",(I5-J5)/I5)</f>
        <v>1</v>
      </c>
      <c r="L5" s="95" t="s">
        <v>64</v>
      </c>
      <c r="M5" s="92">
        <v>46</v>
      </c>
      <c r="N5" s="111">
        <v>0</v>
      </c>
      <c r="O5" s="123">
        <f aca="true" t="shared" si="17" ref="O5:O51">IF(M5=0,"-",(M5-N5)/M5)</f>
        <v>1</v>
      </c>
      <c r="P5" s="132"/>
      <c r="Q5" s="40"/>
      <c r="R5" s="70" t="str">
        <f aca="true" t="shared" si="18" ref="R5:R51">IF(P5=0,"-",(P5-Q5)/P5)</f>
        <v>-</v>
      </c>
      <c r="S5" s="95" t="s">
        <v>64</v>
      </c>
      <c r="T5" s="82">
        <f t="shared" si="0"/>
        <v>179</v>
      </c>
      <c r="U5" s="83">
        <f t="shared" si="1"/>
        <v>0</v>
      </c>
      <c r="V5" s="84">
        <f t="shared" si="2"/>
        <v>179</v>
      </c>
      <c r="W5" s="76">
        <f aca="true" t="shared" si="19" ref="W5:W51">IF(T5=0,(0),((U5/T5)))</f>
        <v>0</v>
      </c>
      <c r="X5" s="70">
        <f t="shared" si="3"/>
        <v>1</v>
      </c>
      <c r="Y5" s="6"/>
      <c r="Z5" s="156">
        <f>M51</f>
        <v>448</v>
      </c>
      <c r="AA5" s="156">
        <f>Z5-AB5</f>
        <v>447</v>
      </c>
      <c r="AB5" s="156">
        <f>J51</f>
        <v>1</v>
      </c>
      <c r="AC5" s="149" t="s">
        <v>120</v>
      </c>
      <c r="AD5" s="157" t="s">
        <v>65</v>
      </c>
      <c r="AE5" s="158">
        <f t="shared" si="4"/>
        <v>42</v>
      </c>
      <c r="AF5" s="158">
        <f t="shared" si="5"/>
        <v>0</v>
      </c>
      <c r="AG5" s="158">
        <f t="shared" si="6"/>
        <v>42</v>
      </c>
      <c r="AH5" s="159">
        <f t="shared" si="7"/>
        <v>1</v>
      </c>
      <c r="AI5" s="167" t="s">
        <v>48</v>
      </c>
      <c r="AJ5" s="158">
        <f t="shared" si="8"/>
        <v>88</v>
      </c>
      <c r="AK5" s="158">
        <f t="shared" si="9"/>
        <v>1</v>
      </c>
      <c r="AL5" s="158">
        <f t="shared" si="10"/>
        <v>87</v>
      </c>
      <c r="AM5" s="159">
        <f t="shared" si="11"/>
        <v>0.9886363636363636</v>
      </c>
    </row>
    <row r="6" spans="1:39" ht="24" customHeight="1">
      <c r="A6" s="39"/>
      <c r="B6" s="108" t="s">
        <v>66</v>
      </c>
      <c r="C6" s="92">
        <v>13</v>
      </c>
      <c r="D6" s="111">
        <v>0</v>
      </c>
      <c r="E6" s="117">
        <f t="shared" si="12"/>
        <v>1</v>
      </c>
      <c r="F6" s="92">
        <v>22</v>
      </c>
      <c r="G6" s="111">
        <v>0</v>
      </c>
      <c r="H6" s="117">
        <f t="shared" si="13"/>
        <v>1</v>
      </c>
      <c r="I6" s="92">
        <f t="shared" si="14"/>
        <v>35</v>
      </c>
      <c r="J6" s="111">
        <f t="shared" si="15"/>
        <v>0</v>
      </c>
      <c r="K6" s="117">
        <f t="shared" si="16"/>
        <v>1</v>
      </c>
      <c r="L6" s="95" t="s">
        <v>66</v>
      </c>
      <c r="M6" s="92">
        <v>17</v>
      </c>
      <c r="N6" s="111">
        <v>0</v>
      </c>
      <c r="O6" s="123">
        <f>IF(M6=0,"-",(M6-N6)/M6)</f>
        <v>1</v>
      </c>
      <c r="P6" s="132"/>
      <c r="Q6" s="40"/>
      <c r="R6" s="70" t="str">
        <f t="shared" si="18"/>
        <v>-</v>
      </c>
      <c r="S6" s="95" t="s">
        <v>66</v>
      </c>
      <c r="T6" s="82">
        <f t="shared" si="0"/>
        <v>52</v>
      </c>
      <c r="U6" s="83">
        <f t="shared" si="1"/>
        <v>0</v>
      </c>
      <c r="V6" s="84">
        <f t="shared" si="2"/>
        <v>52</v>
      </c>
      <c r="W6" s="76">
        <f t="shared" si="19"/>
        <v>0</v>
      </c>
      <c r="X6" s="70">
        <f t="shared" si="3"/>
        <v>1</v>
      </c>
      <c r="Y6" s="6"/>
      <c r="Z6" s="149"/>
      <c r="AA6" s="149"/>
      <c r="AB6" s="149"/>
      <c r="AC6" s="149"/>
      <c r="AD6" s="157" t="s">
        <v>63</v>
      </c>
      <c r="AE6" s="158">
        <f t="shared" si="4"/>
        <v>8</v>
      </c>
      <c r="AF6" s="158">
        <f t="shared" si="5"/>
        <v>0</v>
      </c>
      <c r="AG6" s="158">
        <f t="shared" si="6"/>
        <v>8</v>
      </c>
      <c r="AH6" s="159">
        <f t="shared" si="7"/>
        <v>1</v>
      </c>
      <c r="AI6" s="167" t="s">
        <v>14</v>
      </c>
      <c r="AJ6" s="158">
        <f t="shared" si="8"/>
        <v>5</v>
      </c>
      <c r="AK6" s="158">
        <f t="shared" si="9"/>
        <v>0</v>
      </c>
      <c r="AL6" s="158">
        <f t="shared" si="10"/>
        <v>5</v>
      </c>
      <c r="AM6" s="159">
        <f t="shared" si="11"/>
        <v>1</v>
      </c>
    </row>
    <row r="7" spans="1:39" ht="24" customHeight="1">
      <c r="A7" s="39"/>
      <c r="B7" s="108" t="s">
        <v>68</v>
      </c>
      <c r="C7" s="92">
        <v>3</v>
      </c>
      <c r="D7" s="111">
        <v>0</v>
      </c>
      <c r="E7" s="117">
        <f t="shared" si="12"/>
        <v>1</v>
      </c>
      <c r="F7" s="92">
        <v>5</v>
      </c>
      <c r="G7" s="111">
        <v>0</v>
      </c>
      <c r="H7" s="117">
        <f t="shared" si="13"/>
        <v>1</v>
      </c>
      <c r="I7" s="92">
        <f t="shared" si="14"/>
        <v>8</v>
      </c>
      <c r="J7" s="111">
        <f t="shared" si="15"/>
        <v>0</v>
      </c>
      <c r="K7" s="117">
        <f t="shared" si="16"/>
        <v>1</v>
      </c>
      <c r="L7" s="95" t="s">
        <v>68</v>
      </c>
      <c r="M7" s="92">
        <v>2</v>
      </c>
      <c r="N7" s="111">
        <v>0</v>
      </c>
      <c r="O7" s="123">
        <f t="shared" si="17"/>
        <v>1</v>
      </c>
      <c r="P7" s="132"/>
      <c r="Q7" s="40"/>
      <c r="R7" s="70" t="str">
        <f t="shared" si="18"/>
        <v>-</v>
      </c>
      <c r="S7" s="95" t="s">
        <v>68</v>
      </c>
      <c r="T7" s="82">
        <f t="shared" si="0"/>
        <v>10</v>
      </c>
      <c r="U7" s="83">
        <f t="shared" si="1"/>
        <v>0</v>
      </c>
      <c r="V7" s="84">
        <f t="shared" si="2"/>
        <v>10</v>
      </c>
      <c r="W7" s="76">
        <f t="shared" si="19"/>
        <v>0</v>
      </c>
      <c r="X7" s="70">
        <f t="shared" si="3"/>
        <v>1</v>
      </c>
      <c r="Y7" s="6"/>
      <c r="Z7" s="149"/>
      <c r="AA7" s="149"/>
      <c r="AB7" s="149"/>
      <c r="AC7" s="149"/>
      <c r="AD7" s="157" t="s">
        <v>18</v>
      </c>
      <c r="AE7" s="158">
        <f t="shared" si="4"/>
        <v>2</v>
      </c>
      <c r="AF7" s="158">
        <f t="shared" si="5"/>
        <v>0</v>
      </c>
      <c r="AG7" s="158">
        <f t="shared" si="6"/>
        <v>2</v>
      </c>
      <c r="AH7" s="159">
        <f t="shared" si="7"/>
        <v>1</v>
      </c>
      <c r="AI7" s="167" t="s">
        <v>19</v>
      </c>
      <c r="AJ7" s="158">
        <f t="shared" si="8"/>
        <v>3</v>
      </c>
      <c r="AK7" s="158">
        <f t="shared" si="9"/>
        <v>0</v>
      </c>
      <c r="AL7" s="158">
        <f t="shared" si="10"/>
        <v>3</v>
      </c>
      <c r="AM7" s="159">
        <f t="shared" si="11"/>
        <v>1</v>
      </c>
    </row>
    <row r="8" spans="1:39" ht="24" customHeight="1">
      <c r="A8" s="39"/>
      <c r="B8" s="108" t="s">
        <v>67</v>
      </c>
      <c r="C8" s="92">
        <v>0</v>
      </c>
      <c r="D8" s="111">
        <v>0</v>
      </c>
      <c r="E8" s="117" t="str">
        <f t="shared" si="12"/>
        <v>-</v>
      </c>
      <c r="F8" s="92">
        <v>0</v>
      </c>
      <c r="G8" s="111">
        <v>0</v>
      </c>
      <c r="H8" s="117" t="str">
        <f t="shared" si="13"/>
        <v>-</v>
      </c>
      <c r="I8" s="92">
        <f t="shared" si="14"/>
        <v>0</v>
      </c>
      <c r="J8" s="111">
        <f t="shared" si="15"/>
        <v>0</v>
      </c>
      <c r="K8" s="117" t="str">
        <f t="shared" si="16"/>
        <v>-</v>
      </c>
      <c r="L8" s="95" t="s">
        <v>67</v>
      </c>
      <c r="M8" s="92">
        <v>0</v>
      </c>
      <c r="N8" s="111">
        <v>0</v>
      </c>
      <c r="O8" s="123" t="str">
        <f t="shared" si="17"/>
        <v>-</v>
      </c>
      <c r="P8" s="132"/>
      <c r="Q8" s="40"/>
      <c r="R8" s="70" t="str">
        <f t="shared" si="18"/>
        <v>-</v>
      </c>
      <c r="S8" s="95" t="s">
        <v>67</v>
      </c>
      <c r="T8" s="82">
        <f t="shared" si="0"/>
        <v>0</v>
      </c>
      <c r="U8" s="83">
        <f t="shared" si="1"/>
        <v>0</v>
      </c>
      <c r="V8" s="84">
        <f t="shared" si="2"/>
        <v>0</v>
      </c>
      <c r="W8" s="76">
        <f t="shared" si="19"/>
        <v>0</v>
      </c>
      <c r="X8" s="70">
        <f t="shared" si="3"/>
        <v>1</v>
      </c>
      <c r="Y8" s="8"/>
      <c r="Z8" s="149"/>
      <c r="AA8" s="149"/>
      <c r="AB8" s="149"/>
      <c r="AC8" s="149"/>
      <c r="AD8" s="157" t="s">
        <v>22</v>
      </c>
      <c r="AE8" s="158">
        <f t="shared" si="4"/>
        <v>1</v>
      </c>
      <c r="AF8" s="158">
        <f t="shared" si="5"/>
        <v>0</v>
      </c>
      <c r="AG8" s="158">
        <f t="shared" si="6"/>
        <v>1</v>
      </c>
      <c r="AH8" s="159">
        <f t="shared" si="7"/>
        <v>1</v>
      </c>
      <c r="AI8" s="167" t="s">
        <v>21</v>
      </c>
      <c r="AJ8" s="158">
        <f t="shared" si="8"/>
        <v>4</v>
      </c>
      <c r="AK8" s="158">
        <f t="shared" si="9"/>
        <v>0</v>
      </c>
      <c r="AL8" s="158">
        <f t="shared" si="10"/>
        <v>4</v>
      </c>
      <c r="AM8" s="159">
        <f t="shared" si="11"/>
        <v>1</v>
      </c>
    </row>
    <row r="9" spans="1:39" ht="24" customHeight="1">
      <c r="A9" s="39"/>
      <c r="B9" s="108" t="s">
        <v>15</v>
      </c>
      <c r="C9" s="92">
        <v>0</v>
      </c>
      <c r="D9" s="111">
        <v>0</v>
      </c>
      <c r="E9" s="117" t="str">
        <f t="shared" si="12"/>
        <v>-</v>
      </c>
      <c r="F9" s="92">
        <v>0</v>
      </c>
      <c r="G9" s="111">
        <v>0</v>
      </c>
      <c r="H9" s="117" t="str">
        <f t="shared" si="13"/>
        <v>-</v>
      </c>
      <c r="I9" s="92">
        <f t="shared" si="14"/>
        <v>0</v>
      </c>
      <c r="J9" s="111">
        <f t="shared" si="15"/>
        <v>0</v>
      </c>
      <c r="K9" s="117" t="str">
        <f t="shared" si="16"/>
        <v>-</v>
      </c>
      <c r="L9" s="95" t="s">
        <v>15</v>
      </c>
      <c r="M9" s="92">
        <v>0</v>
      </c>
      <c r="N9" s="111">
        <v>0</v>
      </c>
      <c r="O9" s="123" t="str">
        <f t="shared" si="17"/>
        <v>-</v>
      </c>
      <c r="P9" s="132"/>
      <c r="Q9" s="40"/>
      <c r="R9" s="70" t="str">
        <f t="shared" si="18"/>
        <v>-</v>
      </c>
      <c r="S9" s="95" t="s">
        <v>15</v>
      </c>
      <c r="T9" s="82">
        <f t="shared" si="0"/>
        <v>0</v>
      </c>
      <c r="U9" s="83">
        <f t="shared" si="1"/>
        <v>0</v>
      </c>
      <c r="V9" s="84">
        <f t="shared" si="2"/>
        <v>0</v>
      </c>
      <c r="W9" s="76">
        <f t="shared" si="19"/>
        <v>0</v>
      </c>
      <c r="X9" s="70">
        <f t="shared" si="3"/>
        <v>1</v>
      </c>
      <c r="Y9" s="6"/>
      <c r="Z9" s="149"/>
      <c r="AA9" s="149"/>
      <c r="AB9" s="149"/>
      <c r="AC9" s="149"/>
      <c r="AD9" s="157" t="s">
        <v>24</v>
      </c>
      <c r="AE9" s="158">
        <f t="shared" si="4"/>
        <v>1</v>
      </c>
      <c r="AF9" s="158">
        <f t="shared" si="5"/>
        <v>0</v>
      </c>
      <c r="AG9" s="158">
        <f t="shared" si="6"/>
        <v>1</v>
      </c>
      <c r="AH9" s="159">
        <f t="shared" si="7"/>
        <v>1</v>
      </c>
      <c r="AI9" s="167" t="s">
        <v>23</v>
      </c>
      <c r="AJ9" s="158">
        <f t="shared" si="8"/>
        <v>10</v>
      </c>
      <c r="AK9" s="158">
        <f t="shared" si="9"/>
        <v>0</v>
      </c>
      <c r="AL9" s="158">
        <f t="shared" si="10"/>
        <v>10</v>
      </c>
      <c r="AM9" s="159">
        <f t="shared" si="11"/>
        <v>1</v>
      </c>
    </row>
    <row r="10" spans="1:39" ht="24" customHeight="1">
      <c r="A10" s="39"/>
      <c r="B10" s="108" t="s">
        <v>63</v>
      </c>
      <c r="C10" s="92">
        <v>6</v>
      </c>
      <c r="D10" s="111">
        <v>0</v>
      </c>
      <c r="E10" s="117">
        <f t="shared" si="12"/>
        <v>1</v>
      </c>
      <c r="F10" s="92">
        <v>6</v>
      </c>
      <c r="G10" s="111">
        <v>0</v>
      </c>
      <c r="H10" s="117">
        <f t="shared" si="13"/>
        <v>1</v>
      </c>
      <c r="I10" s="92">
        <f t="shared" si="14"/>
        <v>12</v>
      </c>
      <c r="J10" s="111">
        <f t="shared" si="15"/>
        <v>0</v>
      </c>
      <c r="K10" s="117">
        <f t="shared" si="16"/>
        <v>1</v>
      </c>
      <c r="L10" s="95" t="s">
        <v>63</v>
      </c>
      <c r="M10" s="92">
        <v>8</v>
      </c>
      <c r="N10" s="111">
        <v>0</v>
      </c>
      <c r="O10" s="123">
        <f t="shared" si="17"/>
        <v>1</v>
      </c>
      <c r="P10" s="132"/>
      <c r="Q10" s="40"/>
      <c r="R10" s="70" t="str">
        <f t="shared" si="18"/>
        <v>-</v>
      </c>
      <c r="S10" s="95" t="s">
        <v>63</v>
      </c>
      <c r="T10" s="82">
        <f t="shared" si="0"/>
        <v>20</v>
      </c>
      <c r="U10" s="83">
        <f t="shared" si="1"/>
        <v>0</v>
      </c>
      <c r="V10" s="84">
        <f t="shared" si="2"/>
        <v>20</v>
      </c>
      <c r="W10" s="76">
        <f t="shared" si="19"/>
        <v>0</v>
      </c>
      <c r="X10" s="70">
        <f t="shared" si="3"/>
        <v>1</v>
      </c>
      <c r="Y10" s="6"/>
      <c r="Z10" s="149"/>
      <c r="AA10" s="149"/>
      <c r="AB10" s="149"/>
      <c r="AC10" s="149"/>
      <c r="AD10" s="157" t="s">
        <v>44</v>
      </c>
      <c r="AE10" s="158">
        <f t="shared" si="4"/>
        <v>9</v>
      </c>
      <c r="AF10" s="158">
        <f t="shared" si="5"/>
        <v>0</v>
      </c>
      <c r="AG10" s="158">
        <f t="shared" si="6"/>
        <v>9</v>
      </c>
      <c r="AH10" s="159">
        <f t="shared" si="7"/>
        <v>1</v>
      </c>
      <c r="AI10" s="167" t="s">
        <v>26</v>
      </c>
      <c r="AJ10" s="158">
        <f t="shared" si="8"/>
        <v>8</v>
      </c>
      <c r="AK10" s="158">
        <f t="shared" si="9"/>
        <v>0</v>
      </c>
      <c r="AL10" s="158">
        <f t="shared" si="10"/>
        <v>8</v>
      </c>
      <c r="AM10" s="159">
        <f t="shared" si="11"/>
        <v>1</v>
      </c>
    </row>
    <row r="11" spans="1:39" ht="24" customHeight="1">
      <c r="A11" s="39"/>
      <c r="B11" s="108" t="s">
        <v>18</v>
      </c>
      <c r="C11" s="92">
        <v>0</v>
      </c>
      <c r="D11" s="111">
        <v>0</v>
      </c>
      <c r="E11" s="117" t="str">
        <f t="shared" si="12"/>
        <v>-</v>
      </c>
      <c r="F11" s="92">
        <v>0</v>
      </c>
      <c r="G11" s="111">
        <v>0</v>
      </c>
      <c r="H11" s="117" t="str">
        <f t="shared" si="13"/>
        <v>-</v>
      </c>
      <c r="I11" s="92">
        <f t="shared" si="14"/>
        <v>0</v>
      </c>
      <c r="J11" s="111">
        <f t="shared" si="15"/>
        <v>0</v>
      </c>
      <c r="K11" s="117" t="str">
        <f t="shared" si="16"/>
        <v>-</v>
      </c>
      <c r="L11" s="95" t="s">
        <v>18</v>
      </c>
      <c r="M11" s="92">
        <v>2</v>
      </c>
      <c r="N11" s="111">
        <v>0</v>
      </c>
      <c r="O11" s="123">
        <f t="shared" si="17"/>
        <v>1</v>
      </c>
      <c r="P11" s="132"/>
      <c r="Q11" s="40"/>
      <c r="R11" s="70" t="str">
        <f t="shared" si="18"/>
        <v>-</v>
      </c>
      <c r="S11" s="95" t="s">
        <v>18</v>
      </c>
      <c r="T11" s="82">
        <f t="shared" si="0"/>
        <v>2</v>
      </c>
      <c r="U11" s="83">
        <f t="shared" si="1"/>
        <v>0</v>
      </c>
      <c r="V11" s="84">
        <f t="shared" si="2"/>
        <v>2</v>
      </c>
      <c r="W11" s="76">
        <f t="shared" si="19"/>
        <v>0</v>
      </c>
      <c r="X11" s="70">
        <f t="shared" si="3"/>
        <v>1</v>
      </c>
      <c r="Y11" s="6"/>
      <c r="Z11" s="149"/>
      <c r="AA11" s="149"/>
      <c r="AB11" s="149"/>
      <c r="AC11" s="149"/>
      <c r="AD11" s="157" t="s">
        <v>68</v>
      </c>
      <c r="AE11" s="158">
        <f t="shared" si="4"/>
        <v>2</v>
      </c>
      <c r="AF11" s="158">
        <f t="shared" si="5"/>
        <v>0</v>
      </c>
      <c r="AG11" s="158">
        <f t="shared" si="6"/>
        <v>2</v>
      </c>
      <c r="AH11" s="159">
        <f t="shared" si="7"/>
        <v>1</v>
      </c>
      <c r="AI11" s="167" t="s">
        <v>28</v>
      </c>
      <c r="AJ11" s="158">
        <f t="shared" si="8"/>
        <v>1</v>
      </c>
      <c r="AK11" s="158">
        <f t="shared" si="9"/>
        <v>0</v>
      </c>
      <c r="AL11" s="158">
        <f t="shared" si="10"/>
        <v>1</v>
      </c>
      <c r="AM11" s="159">
        <f t="shared" si="11"/>
        <v>1</v>
      </c>
    </row>
    <row r="12" spans="1:39" ht="24" customHeight="1">
      <c r="A12" s="39"/>
      <c r="B12" s="108" t="s">
        <v>72</v>
      </c>
      <c r="C12" s="92">
        <v>0</v>
      </c>
      <c r="D12" s="111">
        <v>0</v>
      </c>
      <c r="E12" s="117" t="str">
        <f t="shared" si="12"/>
        <v>-</v>
      </c>
      <c r="F12" s="92">
        <v>0</v>
      </c>
      <c r="G12" s="111">
        <v>0</v>
      </c>
      <c r="H12" s="117" t="str">
        <f t="shared" si="13"/>
        <v>-</v>
      </c>
      <c r="I12" s="92">
        <f t="shared" si="14"/>
        <v>0</v>
      </c>
      <c r="J12" s="111">
        <f t="shared" si="15"/>
        <v>0</v>
      </c>
      <c r="K12" s="117" t="str">
        <f t="shared" si="16"/>
        <v>-</v>
      </c>
      <c r="L12" s="95" t="s">
        <v>72</v>
      </c>
      <c r="M12" s="92">
        <v>0</v>
      </c>
      <c r="N12" s="111">
        <v>0</v>
      </c>
      <c r="O12" s="123" t="str">
        <f t="shared" si="17"/>
        <v>-</v>
      </c>
      <c r="P12" s="132"/>
      <c r="Q12" s="40"/>
      <c r="R12" s="70" t="str">
        <f t="shared" si="18"/>
        <v>-</v>
      </c>
      <c r="S12" s="95" t="s">
        <v>72</v>
      </c>
      <c r="T12" s="82">
        <f t="shared" si="0"/>
        <v>0</v>
      </c>
      <c r="U12" s="83">
        <f t="shared" si="1"/>
        <v>0</v>
      </c>
      <c r="V12" s="84">
        <f t="shared" si="2"/>
        <v>0</v>
      </c>
      <c r="W12" s="76">
        <f t="shared" si="19"/>
        <v>0</v>
      </c>
      <c r="X12" s="70">
        <f t="shared" si="3"/>
        <v>1</v>
      </c>
      <c r="Y12" s="6"/>
      <c r="Z12" s="149"/>
      <c r="AA12" s="149"/>
      <c r="AB12" s="149"/>
      <c r="AC12" s="149"/>
      <c r="AD12" s="157" t="s">
        <v>66</v>
      </c>
      <c r="AE12" s="158">
        <f t="shared" si="4"/>
        <v>17</v>
      </c>
      <c r="AF12" s="158">
        <f t="shared" si="5"/>
        <v>0</v>
      </c>
      <c r="AG12" s="158">
        <f t="shared" si="6"/>
        <v>17</v>
      </c>
      <c r="AH12" s="159">
        <f t="shared" si="7"/>
        <v>1</v>
      </c>
      <c r="AI12" s="167" t="s">
        <v>32</v>
      </c>
      <c r="AJ12" s="158">
        <f t="shared" si="8"/>
        <v>8</v>
      </c>
      <c r="AK12" s="158">
        <f t="shared" si="9"/>
        <v>0</v>
      </c>
      <c r="AL12" s="158">
        <f t="shared" si="10"/>
        <v>8</v>
      </c>
      <c r="AM12" s="159">
        <f t="shared" si="11"/>
        <v>1</v>
      </c>
    </row>
    <row r="13" spans="1:39" ht="24" customHeight="1">
      <c r="A13" s="39"/>
      <c r="B13" s="108" t="s">
        <v>73</v>
      </c>
      <c r="C13" s="92">
        <v>2</v>
      </c>
      <c r="D13" s="111">
        <v>0</v>
      </c>
      <c r="E13" s="117">
        <f t="shared" si="12"/>
        <v>1</v>
      </c>
      <c r="F13" s="92">
        <v>0</v>
      </c>
      <c r="G13" s="111">
        <v>0</v>
      </c>
      <c r="H13" s="117" t="str">
        <f t="shared" si="13"/>
        <v>-</v>
      </c>
      <c r="I13" s="92">
        <f t="shared" si="14"/>
        <v>2</v>
      </c>
      <c r="J13" s="111">
        <f t="shared" si="15"/>
        <v>0</v>
      </c>
      <c r="K13" s="117">
        <f t="shared" si="16"/>
        <v>1</v>
      </c>
      <c r="L13" s="95" t="s">
        <v>73</v>
      </c>
      <c r="M13" s="92">
        <v>1</v>
      </c>
      <c r="N13" s="111">
        <v>0</v>
      </c>
      <c r="O13" s="123">
        <f t="shared" si="17"/>
        <v>1</v>
      </c>
      <c r="P13" s="132"/>
      <c r="Q13" s="40"/>
      <c r="R13" s="70" t="str">
        <f t="shared" si="18"/>
        <v>-</v>
      </c>
      <c r="S13" s="95" t="s">
        <v>73</v>
      </c>
      <c r="T13" s="82">
        <f t="shared" si="0"/>
        <v>3</v>
      </c>
      <c r="U13" s="83">
        <f t="shared" si="1"/>
        <v>0</v>
      </c>
      <c r="V13" s="84">
        <f t="shared" si="2"/>
        <v>3</v>
      </c>
      <c r="W13" s="76">
        <f t="shared" si="19"/>
        <v>0</v>
      </c>
      <c r="X13" s="70">
        <f t="shared" si="3"/>
        <v>1</v>
      </c>
      <c r="Y13" s="6"/>
      <c r="Z13" s="149"/>
      <c r="AA13" s="149"/>
      <c r="AB13" s="149"/>
      <c r="AC13" s="149"/>
      <c r="AD13" s="157" t="s">
        <v>115</v>
      </c>
      <c r="AE13" s="158">
        <f t="shared" si="4"/>
        <v>52</v>
      </c>
      <c r="AF13" s="158">
        <f t="shared" si="5"/>
        <v>0</v>
      </c>
      <c r="AG13" s="158">
        <f t="shared" si="6"/>
        <v>52</v>
      </c>
      <c r="AH13" s="159">
        <f t="shared" si="7"/>
        <v>1</v>
      </c>
      <c r="AI13" s="167" t="s">
        <v>34</v>
      </c>
      <c r="AJ13" s="158">
        <f t="shared" si="8"/>
        <v>1</v>
      </c>
      <c r="AK13" s="158">
        <f t="shared" si="9"/>
        <v>0</v>
      </c>
      <c r="AL13" s="158">
        <f t="shared" si="10"/>
        <v>1</v>
      </c>
      <c r="AM13" s="159">
        <f t="shared" si="11"/>
        <v>1</v>
      </c>
    </row>
    <row r="14" spans="1:39" ht="24" customHeight="1">
      <c r="A14" s="39"/>
      <c r="B14" s="108" t="s">
        <v>74</v>
      </c>
      <c r="C14" s="92">
        <v>3</v>
      </c>
      <c r="D14" s="111">
        <v>0</v>
      </c>
      <c r="E14" s="117">
        <f t="shared" si="12"/>
        <v>1</v>
      </c>
      <c r="F14" s="92">
        <v>0</v>
      </c>
      <c r="G14" s="111">
        <v>0</v>
      </c>
      <c r="H14" s="117" t="str">
        <f t="shared" si="13"/>
        <v>-</v>
      </c>
      <c r="I14" s="92">
        <f t="shared" si="14"/>
        <v>3</v>
      </c>
      <c r="J14" s="111">
        <f t="shared" si="15"/>
        <v>0</v>
      </c>
      <c r="K14" s="117">
        <f t="shared" si="16"/>
        <v>1</v>
      </c>
      <c r="L14" s="95" t="s">
        <v>74</v>
      </c>
      <c r="M14" s="92">
        <v>1</v>
      </c>
      <c r="N14" s="111">
        <v>0</v>
      </c>
      <c r="O14" s="123">
        <f t="shared" si="17"/>
        <v>1</v>
      </c>
      <c r="P14" s="132"/>
      <c r="Q14" s="40"/>
      <c r="R14" s="70" t="str">
        <f t="shared" si="18"/>
        <v>-</v>
      </c>
      <c r="S14" s="95" t="s">
        <v>74</v>
      </c>
      <c r="T14" s="82">
        <f t="shared" si="0"/>
        <v>4</v>
      </c>
      <c r="U14" s="83">
        <f t="shared" si="1"/>
        <v>0</v>
      </c>
      <c r="V14" s="84">
        <f t="shared" si="2"/>
        <v>4</v>
      </c>
      <c r="W14" s="76">
        <f t="shared" si="19"/>
        <v>0</v>
      </c>
      <c r="X14" s="70">
        <f t="shared" si="3"/>
        <v>1</v>
      </c>
      <c r="Y14" s="6"/>
      <c r="Z14" s="149"/>
      <c r="AA14" s="149"/>
      <c r="AB14" s="149"/>
      <c r="AC14" s="149"/>
      <c r="AD14" s="157" t="s">
        <v>64</v>
      </c>
      <c r="AE14" s="158">
        <f t="shared" si="4"/>
        <v>46</v>
      </c>
      <c r="AF14" s="158">
        <f t="shared" si="5"/>
        <v>0</v>
      </c>
      <c r="AG14" s="158">
        <f t="shared" si="6"/>
        <v>46</v>
      </c>
      <c r="AH14" s="159">
        <f t="shared" si="7"/>
        <v>1</v>
      </c>
      <c r="AI14" s="167" t="s">
        <v>36</v>
      </c>
      <c r="AJ14" s="158">
        <f t="shared" si="8"/>
        <v>3</v>
      </c>
      <c r="AK14" s="158">
        <f t="shared" si="9"/>
        <v>0</v>
      </c>
      <c r="AL14" s="158">
        <f t="shared" si="10"/>
        <v>3</v>
      </c>
      <c r="AM14" s="159">
        <f t="shared" si="11"/>
        <v>1</v>
      </c>
    </row>
    <row r="15" spans="1:39" ht="24" customHeight="1">
      <c r="A15" s="39"/>
      <c r="B15" s="108" t="s">
        <v>87</v>
      </c>
      <c r="C15" s="92">
        <v>1</v>
      </c>
      <c r="D15" s="111">
        <v>0</v>
      </c>
      <c r="E15" s="117">
        <f t="shared" si="12"/>
        <v>1</v>
      </c>
      <c r="F15" s="92">
        <v>0</v>
      </c>
      <c r="G15" s="111">
        <v>0</v>
      </c>
      <c r="H15" s="117" t="str">
        <f t="shared" si="13"/>
        <v>-</v>
      </c>
      <c r="I15" s="92">
        <f t="shared" si="14"/>
        <v>1</v>
      </c>
      <c r="J15" s="111">
        <f t="shared" si="15"/>
        <v>0</v>
      </c>
      <c r="K15" s="117">
        <f t="shared" si="16"/>
        <v>1</v>
      </c>
      <c r="L15" s="95" t="s">
        <v>86</v>
      </c>
      <c r="M15" s="92">
        <v>0</v>
      </c>
      <c r="N15" s="111">
        <v>0</v>
      </c>
      <c r="O15" s="123" t="str">
        <f t="shared" si="17"/>
        <v>-</v>
      </c>
      <c r="P15" s="132"/>
      <c r="Q15" s="40"/>
      <c r="R15" s="70" t="str">
        <f t="shared" si="18"/>
        <v>-</v>
      </c>
      <c r="S15" s="95" t="s">
        <v>86</v>
      </c>
      <c r="T15" s="82">
        <f t="shared" si="0"/>
        <v>1</v>
      </c>
      <c r="U15" s="83">
        <f t="shared" si="1"/>
        <v>0</v>
      </c>
      <c r="V15" s="84">
        <f t="shared" si="2"/>
        <v>1</v>
      </c>
      <c r="W15" s="76">
        <f t="shared" si="19"/>
        <v>0</v>
      </c>
      <c r="X15" s="70">
        <f t="shared" si="3"/>
        <v>1</v>
      </c>
      <c r="Y15" s="6"/>
      <c r="Z15" s="149"/>
      <c r="AA15" s="149"/>
      <c r="AB15" s="149"/>
      <c r="AC15" s="149"/>
      <c r="AD15" s="157" t="s">
        <v>67</v>
      </c>
      <c r="AE15" s="158">
        <f t="shared" si="4"/>
        <v>0</v>
      </c>
      <c r="AF15" s="158">
        <f t="shared" si="5"/>
        <v>0</v>
      </c>
      <c r="AG15" s="158">
        <f t="shared" si="6"/>
        <v>0</v>
      </c>
      <c r="AH15" s="159" t="e">
        <f t="shared" si="7"/>
        <v>#DIV/0!</v>
      </c>
      <c r="AI15" s="167" t="s">
        <v>38</v>
      </c>
      <c r="AJ15" s="158">
        <f t="shared" si="8"/>
        <v>1</v>
      </c>
      <c r="AK15" s="158">
        <f t="shared" si="9"/>
        <v>0</v>
      </c>
      <c r="AL15" s="158">
        <f t="shared" si="10"/>
        <v>1</v>
      </c>
      <c r="AM15" s="159">
        <f t="shared" si="11"/>
        <v>1</v>
      </c>
    </row>
    <row r="16" spans="1:39" ht="24" customHeight="1">
      <c r="A16" s="39"/>
      <c r="B16" s="108" t="s">
        <v>75</v>
      </c>
      <c r="C16" s="92">
        <v>16</v>
      </c>
      <c r="D16" s="111">
        <v>0</v>
      </c>
      <c r="E16" s="117">
        <f t="shared" si="12"/>
        <v>1</v>
      </c>
      <c r="F16" s="92">
        <v>8</v>
      </c>
      <c r="G16" s="111">
        <v>0</v>
      </c>
      <c r="H16" s="117">
        <f t="shared" si="13"/>
        <v>1</v>
      </c>
      <c r="I16" s="92">
        <f t="shared" si="14"/>
        <v>24</v>
      </c>
      <c r="J16" s="111">
        <f t="shared" si="15"/>
        <v>0</v>
      </c>
      <c r="K16" s="117">
        <f t="shared" si="16"/>
        <v>1</v>
      </c>
      <c r="L16" s="95" t="s">
        <v>75</v>
      </c>
      <c r="M16" s="92">
        <v>9</v>
      </c>
      <c r="N16" s="111">
        <v>0</v>
      </c>
      <c r="O16" s="123">
        <f t="shared" si="17"/>
        <v>1</v>
      </c>
      <c r="P16" s="132"/>
      <c r="Q16" s="40"/>
      <c r="R16" s="70" t="str">
        <f t="shared" si="18"/>
        <v>-</v>
      </c>
      <c r="S16" s="95" t="s">
        <v>75</v>
      </c>
      <c r="T16" s="82">
        <f t="shared" si="0"/>
        <v>33</v>
      </c>
      <c r="U16" s="83">
        <f t="shared" si="1"/>
        <v>0</v>
      </c>
      <c r="V16" s="84">
        <f t="shared" si="2"/>
        <v>33</v>
      </c>
      <c r="W16" s="76">
        <f t="shared" si="19"/>
        <v>0</v>
      </c>
      <c r="X16" s="70">
        <f t="shared" si="3"/>
        <v>1</v>
      </c>
      <c r="Y16" s="6"/>
      <c r="Z16" s="149"/>
      <c r="AA16" s="149"/>
      <c r="AB16" s="149"/>
      <c r="AC16" s="149"/>
      <c r="AD16" s="157" t="s">
        <v>15</v>
      </c>
      <c r="AE16" s="158">
        <f t="shared" si="4"/>
        <v>0</v>
      </c>
      <c r="AF16" s="158">
        <f t="shared" si="5"/>
        <v>0</v>
      </c>
      <c r="AG16" s="158">
        <f t="shared" si="6"/>
        <v>0</v>
      </c>
      <c r="AH16" s="159" t="e">
        <f t="shared" si="7"/>
        <v>#DIV/0!</v>
      </c>
      <c r="AI16" s="167" t="s">
        <v>40</v>
      </c>
      <c r="AJ16" s="158">
        <f t="shared" si="8"/>
        <v>6</v>
      </c>
      <c r="AK16" s="158">
        <f t="shared" si="9"/>
        <v>0</v>
      </c>
      <c r="AL16" s="158">
        <f t="shared" si="10"/>
        <v>6</v>
      </c>
      <c r="AM16" s="159">
        <f t="shared" si="11"/>
        <v>1</v>
      </c>
    </row>
    <row r="17" spans="1:39" ht="24" customHeight="1">
      <c r="A17" s="39"/>
      <c r="B17" s="108" t="s">
        <v>76</v>
      </c>
      <c r="C17" s="92">
        <v>0</v>
      </c>
      <c r="D17" s="111">
        <v>0</v>
      </c>
      <c r="E17" s="117" t="str">
        <f t="shared" si="12"/>
        <v>-</v>
      </c>
      <c r="F17" s="92">
        <v>1</v>
      </c>
      <c r="G17" s="111">
        <v>0</v>
      </c>
      <c r="H17" s="117">
        <f t="shared" si="13"/>
        <v>1</v>
      </c>
      <c r="I17" s="92">
        <f t="shared" si="14"/>
        <v>1</v>
      </c>
      <c r="J17" s="111">
        <f t="shared" si="15"/>
        <v>0</v>
      </c>
      <c r="K17" s="117">
        <f t="shared" si="16"/>
        <v>1</v>
      </c>
      <c r="L17" s="95" t="s">
        <v>76</v>
      </c>
      <c r="M17" s="92">
        <v>0</v>
      </c>
      <c r="N17" s="111">
        <v>0</v>
      </c>
      <c r="O17" s="123" t="str">
        <f t="shared" si="17"/>
        <v>-</v>
      </c>
      <c r="P17" s="132"/>
      <c r="Q17" s="40"/>
      <c r="R17" s="70" t="str">
        <f t="shared" si="18"/>
        <v>-</v>
      </c>
      <c r="S17" s="95" t="s">
        <v>76</v>
      </c>
      <c r="T17" s="82">
        <f t="shared" si="0"/>
        <v>1</v>
      </c>
      <c r="U17" s="83">
        <f t="shared" si="1"/>
        <v>0</v>
      </c>
      <c r="V17" s="84">
        <f t="shared" si="2"/>
        <v>1</v>
      </c>
      <c r="W17" s="76">
        <f t="shared" si="19"/>
        <v>0</v>
      </c>
      <c r="X17" s="70">
        <f t="shared" si="3"/>
        <v>1</v>
      </c>
      <c r="Y17" s="6"/>
      <c r="Z17" s="149"/>
      <c r="AA17" s="149"/>
      <c r="AB17" s="149"/>
      <c r="AC17" s="149"/>
      <c r="AD17" s="157" t="s">
        <v>20</v>
      </c>
      <c r="AE17" s="158">
        <f t="shared" si="4"/>
        <v>0</v>
      </c>
      <c r="AF17" s="158">
        <f t="shared" si="5"/>
        <v>0</v>
      </c>
      <c r="AG17" s="158">
        <f t="shared" si="6"/>
        <v>0</v>
      </c>
      <c r="AH17" s="159" t="e">
        <f t="shared" si="7"/>
        <v>#DIV/0!</v>
      </c>
      <c r="AI17" s="167" t="s">
        <v>43</v>
      </c>
      <c r="AJ17" s="158">
        <f t="shared" si="8"/>
        <v>16</v>
      </c>
      <c r="AK17" s="158">
        <f t="shared" si="9"/>
        <v>0</v>
      </c>
      <c r="AL17" s="158">
        <f t="shared" si="10"/>
        <v>16</v>
      </c>
      <c r="AM17" s="159">
        <f t="shared" si="11"/>
        <v>1</v>
      </c>
    </row>
    <row r="18" spans="1:39" ht="24" customHeight="1">
      <c r="A18" s="39"/>
      <c r="B18" s="108" t="s">
        <v>77</v>
      </c>
      <c r="C18" s="92">
        <v>0</v>
      </c>
      <c r="D18" s="111">
        <v>0</v>
      </c>
      <c r="E18" s="117" t="str">
        <f t="shared" si="12"/>
        <v>-</v>
      </c>
      <c r="F18" s="92">
        <v>0</v>
      </c>
      <c r="G18" s="111">
        <v>0</v>
      </c>
      <c r="H18" s="117" t="str">
        <f t="shared" si="13"/>
        <v>-</v>
      </c>
      <c r="I18" s="92">
        <f t="shared" si="14"/>
        <v>0</v>
      </c>
      <c r="J18" s="111">
        <f t="shared" si="15"/>
        <v>0</v>
      </c>
      <c r="K18" s="117" t="str">
        <f t="shared" si="16"/>
        <v>-</v>
      </c>
      <c r="L18" s="95" t="s">
        <v>77</v>
      </c>
      <c r="M18" s="92">
        <v>0</v>
      </c>
      <c r="N18" s="111">
        <v>0</v>
      </c>
      <c r="O18" s="123" t="str">
        <f t="shared" si="17"/>
        <v>-</v>
      </c>
      <c r="P18" s="132"/>
      <c r="Q18" s="40"/>
      <c r="R18" s="70" t="str">
        <f t="shared" si="18"/>
        <v>-</v>
      </c>
      <c r="S18" s="95" t="s">
        <v>77</v>
      </c>
      <c r="T18" s="82">
        <f t="shared" si="0"/>
        <v>0</v>
      </c>
      <c r="U18" s="83">
        <f t="shared" si="1"/>
        <v>0</v>
      </c>
      <c r="V18" s="84">
        <f t="shared" si="2"/>
        <v>0</v>
      </c>
      <c r="W18" s="76">
        <f t="shared" si="19"/>
        <v>0</v>
      </c>
      <c r="X18" s="70">
        <f t="shared" si="3"/>
        <v>1</v>
      </c>
      <c r="Y18" s="6"/>
      <c r="Z18" s="149"/>
      <c r="AA18" s="149"/>
      <c r="AB18" s="149"/>
      <c r="AC18" s="149"/>
      <c r="AD18" s="157" t="s">
        <v>114</v>
      </c>
      <c r="AE18" s="158">
        <f t="shared" si="4"/>
        <v>0</v>
      </c>
      <c r="AF18" s="158">
        <f t="shared" si="5"/>
        <v>0</v>
      </c>
      <c r="AG18" s="158">
        <f t="shared" si="6"/>
        <v>0</v>
      </c>
      <c r="AH18" s="159" t="e">
        <f t="shared" si="7"/>
        <v>#DIV/0!</v>
      </c>
      <c r="AI18" s="167" t="s">
        <v>49</v>
      </c>
      <c r="AJ18" s="158">
        <f t="shared" si="8"/>
        <v>4</v>
      </c>
      <c r="AK18" s="158">
        <f t="shared" si="9"/>
        <v>0</v>
      </c>
      <c r="AL18" s="158">
        <f t="shared" si="10"/>
        <v>4</v>
      </c>
      <c r="AM18" s="159">
        <f t="shared" si="11"/>
        <v>1</v>
      </c>
    </row>
    <row r="19" spans="1:39" ht="24" customHeight="1">
      <c r="A19" s="39"/>
      <c r="B19" s="108" t="s">
        <v>78</v>
      </c>
      <c r="C19" s="92">
        <v>0</v>
      </c>
      <c r="D19" s="111">
        <v>0</v>
      </c>
      <c r="E19" s="117" t="str">
        <f t="shared" si="12"/>
        <v>-</v>
      </c>
      <c r="F19" s="92">
        <v>0</v>
      </c>
      <c r="G19" s="111">
        <v>0</v>
      </c>
      <c r="H19" s="117" t="str">
        <f t="shared" si="13"/>
        <v>-</v>
      </c>
      <c r="I19" s="92">
        <f t="shared" si="14"/>
        <v>0</v>
      </c>
      <c r="J19" s="111">
        <f t="shared" si="15"/>
        <v>0</v>
      </c>
      <c r="K19" s="117" t="str">
        <f t="shared" si="16"/>
        <v>-</v>
      </c>
      <c r="L19" s="95" t="s">
        <v>78</v>
      </c>
      <c r="M19" s="92">
        <v>0</v>
      </c>
      <c r="N19" s="111">
        <v>0</v>
      </c>
      <c r="O19" s="123" t="str">
        <f t="shared" si="17"/>
        <v>-</v>
      </c>
      <c r="P19" s="132"/>
      <c r="Q19" s="40"/>
      <c r="R19" s="70" t="str">
        <f t="shared" si="18"/>
        <v>-</v>
      </c>
      <c r="S19" s="95" t="s">
        <v>78</v>
      </c>
      <c r="T19" s="82">
        <f t="shared" si="0"/>
        <v>0</v>
      </c>
      <c r="U19" s="83">
        <f t="shared" si="1"/>
        <v>0</v>
      </c>
      <c r="V19" s="84">
        <f t="shared" si="2"/>
        <v>0</v>
      </c>
      <c r="W19" s="76">
        <f t="shared" si="19"/>
        <v>0</v>
      </c>
      <c r="X19" s="70">
        <f t="shared" si="3"/>
        <v>1</v>
      </c>
      <c r="Y19" s="6"/>
      <c r="Z19" s="149"/>
      <c r="AA19" s="149"/>
      <c r="AB19" s="149"/>
      <c r="AC19" s="149"/>
      <c r="AD19" s="157" t="s">
        <v>29</v>
      </c>
      <c r="AE19" s="158">
        <f t="shared" si="4"/>
        <v>0</v>
      </c>
      <c r="AF19" s="158">
        <f t="shared" si="5"/>
        <v>0</v>
      </c>
      <c r="AG19" s="158">
        <f t="shared" si="6"/>
        <v>0</v>
      </c>
      <c r="AH19" s="159" t="e">
        <f t="shared" si="7"/>
        <v>#DIV/0!</v>
      </c>
      <c r="AI19" s="167" t="s">
        <v>16</v>
      </c>
      <c r="AJ19" s="158">
        <f t="shared" si="8"/>
        <v>65</v>
      </c>
      <c r="AK19" s="158">
        <f t="shared" si="9"/>
        <v>0</v>
      </c>
      <c r="AL19" s="158">
        <f t="shared" si="10"/>
        <v>65</v>
      </c>
      <c r="AM19" s="159">
        <f t="shared" si="11"/>
        <v>1</v>
      </c>
    </row>
    <row r="20" spans="1:39" ht="24" customHeight="1">
      <c r="A20" s="39"/>
      <c r="B20" s="108" t="s">
        <v>79</v>
      </c>
      <c r="C20" s="92">
        <v>0</v>
      </c>
      <c r="D20" s="111">
        <v>0</v>
      </c>
      <c r="E20" s="117" t="str">
        <f t="shared" si="12"/>
        <v>-</v>
      </c>
      <c r="F20" s="92">
        <v>0</v>
      </c>
      <c r="G20" s="111">
        <v>0</v>
      </c>
      <c r="H20" s="117" t="str">
        <f t="shared" si="13"/>
        <v>-</v>
      </c>
      <c r="I20" s="92">
        <f t="shared" si="14"/>
        <v>0</v>
      </c>
      <c r="J20" s="111">
        <f t="shared" si="15"/>
        <v>0</v>
      </c>
      <c r="K20" s="117" t="str">
        <f t="shared" si="16"/>
        <v>-</v>
      </c>
      <c r="L20" s="95" t="s">
        <v>79</v>
      </c>
      <c r="M20" s="92">
        <v>0</v>
      </c>
      <c r="N20" s="111">
        <v>0</v>
      </c>
      <c r="O20" s="123" t="str">
        <f t="shared" si="17"/>
        <v>-</v>
      </c>
      <c r="P20" s="132"/>
      <c r="Q20" s="40"/>
      <c r="R20" s="70" t="str">
        <f t="shared" si="18"/>
        <v>-</v>
      </c>
      <c r="S20" s="95" t="s">
        <v>79</v>
      </c>
      <c r="T20" s="82">
        <f t="shared" si="0"/>
        <v>0</v>
      </c>
      <c r="U20" s="83">
        <f t="shared" si="1"/>
        <v>0</v>
      </c>
      <c r="V20" s="84">
        <f t="shared" si="2"/>
        <v>0</v>
      </c>
      <c r="W20" s="76">
        <f t="shared" si="19"/>
        <v>0</v>
      </c>
      <c r="X20" s="70">
        <f t="shared" si="3"/>
        <v>1</v>
      </c>
      <c r="Y20" s="6"/>
      <c r="Z20" s="149"/>
      <c r="AA20" s="149"/>
      <c r="AB20" s="149"/>
      <c r="AC20" s="149"/>
      <c r="AD20" s="157" t="s">
        <v>31</v>
      </c>
      <c r="AE20" s="158">
        <f t="shared" si="4"/>
        <v>0</v>
      </c>
      <c r="AF20" s="158">
        <f t="shared" si="5"/>
        <v>0</v>
      </c>
      <c r="AG20" s="158">
        <f t="shared" si="6"/>
        <v>0</v>
      </c>
      <c r="AH20" s="159" t="e">
        <f t="shared" si="7"/>
        <v>#DIV/0!</v>
      </c>
      <c r="AI20" s="167" t="s">
        <v>50</v>
      </c>
      <c r="AJ20" s="158">
        <f t="shared" si="8"/>
        <v>12</v>
      </c>
      <c r="AK20" s="158">
        <f t="shared" si="9"/>
        <v>0</v>
      </c>
      <c r="AL20" s="158">
        <f t="shared" si="10"/>
        <v>12</v>
      </c>
      <c r="AM20" s="159">
        <f t="shared" si="11"/>
        <v>1</v>
      </c>
    </row>
    <row r="21" spans="1:39" ht="24" customHeight="1">
      <c r="A21" s="39"/>
      <c r="B21" s="108" t="s">
        <v>80</v>
      </c>
      <c r="C21" s="92">
        <v>0</v>
      </c>
      <c r="D21" s="111">
        <v>0</v>
      </c>
      <c r="E21" s="117" t="str">
        <f t="shared" si="12"/>
        <v>-</v>
      </c>
      <c r="F21" s="92">
        <v>1</v>
      </c>
      <c r="G21" s="111">
        <v>0</v>
      </c>
      <c r="H21" s="117">
        <f t="shared" si="13"/>
        <v>1</v>
      </c>
      <c r="I21" s="92">
        <f t="shared" si="14"/>
        <v>1</v>
      </c>
      <c r="J21" s="111">
        <f t="shared" si="15"/>
        <v>0</v>
      </c>
      <c r="K21" s="117">
        <f t="shared" si="16"/>
        <v>1</v>
      </c>
      <c r="L21" s="95" t="s">
        <v>80</v>
      </c>
      <c r="M21" s="92">
        <v>0</v>
      </c>
      <c r="N21" s="111">
        <v>0</v>
      </c>
      <c r="O21" s="123" t="str">
        <f t="shared" si="17"/>
        <v>-</v>
      </c>
      <c r="P21" s="132"/>
      <c r="Q21" s="40"/>
      <c r="R21" s="70" t="str">
        <f t="shared" si="18"/>
        <v>-</v>
      </c>
      <c r="S21" s="95" t="s">
        <v>80</v>
      </c>
      <c r="T21" s="82">
        <f t="shared" si="0"/>
        <v>1</v>
      </c>
      <c r="U21" s="83">
        <f t="shared" si="1"/>
        <v>0</v>
      </c>
      <c r="V21" s="84">
        <f t="shared" si="2"/>
        <v>1</v>
      </c>
      <c r="W21" s="76">
        <f t="shared" si="19"/>
        <v>0</v>
      </c>
      <c r="X21" s="70">
        <f t="shared" si="3"/>
        <v>1</v>
      </c>
      <c r="Y21" s="6"/>
      <c r="Z21" s="149"/>
      <c r="AA21" s="149"/>
      <c r="AB21" s="149"/>
      <c r="AC21" s="149"/>
      <c r="AD21" s="157" t="s">
        <v>33</v>
      </c>
      <c r="AE21" s="158">
        <f t="shared" si="4"/>
        <v>0</v>
      </c>
      <c r="AF21" s="158">
        <f t="shared" si="5"/>
        <v>0</v>
      </c>
      <c r="AG21" s="158">
        <f t="shared" si="6"/>
        <v>0</v>
      </c>
      <c r="AH21" s="159" t="e">
        <f t="shared" si="7"/>
        <v>#DIV/0!</v>
      </c>
      <c r="AI21" s="167" t="s">
        <v>13</v>
      </c>
      <c r="AJ21" s="158">
        <f t="shared" si="8"/>
        <v>20</v>
      </c>
      <c r="AK21" s="158">
        <f t="shared" si="9"/>
        <v>0</v>
      </c>
      <c r="AL21" s="158">
        <f t="shared" si="10"/>
        <v>20</v>
      </c>
      <c r="AM21" s="159">
        <f t="shared" si="11"/>
        <v>1</v>
      </c>
    </row>
    <row r="22" spans="1:39" ht="24" customHeight="1">
      <c r="A22" s="39"/>
      <c r="B22" s="108" t="s">
        <v>81</v>
      </c>
      <c r="C22" s="92">
        <v>0</v>
      </c>
      <c r="D22" s="111">
        <v>0</v>
      </c>
      <c r="E22" s="117" t="str">
        <f t="shared" si="12"/>
        <v>-</v>
      </c>
      <c r="F22" s="92">
        <v>0</v>
      </c>
      <c r="G22" s="111">
        <v>0</v>
      </c>
      <c r="H22" s="117" t="str">
        <f t="shared" si="13"/>
        <v>-</v>
      </c>
      <c r="I22" s="92">
        <f t="shared" si="14"/>
        <v>0</v>
      </c>
      <c r="J22" s="111">
        <f t="shared" si="15"/>
        <v>0</v>
      </c>
      <c r="K22" s="117" t="str">
        <f t="shared" si="16"/>
        <v>-</v>
      </c>
      <c r="L22" s="95" t="s">
        <v>81</v>
      </c>
      <c r="M22" s="92">
        <v>0</v>
      </c>
      <c r="N22" s="111">
        <v>0</v>
      </c>
      <c r="O22" s="123" t="str">
        <f t="shared" si="17"/>
        <v>-</v>
      </c>
      <c r="P22" s="132"/>
      <c r="Q22" s="40"/>
      <c r="R22" s="70" t="str">
        <f t="shared" si="18"/>
        <v>-</v>
      </c>
      <c r="S22" s="95" t="s">
        <v>81</v>
      </c>
      <c r="T22" s="82">
        <f t="shared" si="0"/>
        <v>0</v>
      </c>
      <c r="U22" s="83">
        <f t="shared" si="1"/>
        <v>0</v>
      </c>
      <c r="V22" s="84">
        <f t="shared" si="2"/>
        <v>0</v>
      </c>
      <c r="W22" s="76">
        <f t="shared" si="19"/>
        <v>0</v>
      </c>
      <c r="X22" s="70">
        <f t="shared" si="3"/>
        <v>1</v>
      </c>
      <c r="Y22" s="6"/>
      <c r="Z22" s="149"/>
      <c r="AA22" s="149"/>
      <c r="AB22" s="149"/>
      <c r="AC22" s="149"/>
      <c r="AD22" s="157" t="s">
        <v>35</v>
      </c>
      <c r="AE22" s="158">
        <f t="shared" si="4"/>
        <v>0</v>
      </c>
      <c r="AF22" s="158">
        <f t="shared" si="5"/>
        <v>0</v>
      </c>
      <c r="AG22" s="158">
        <f t="shared" si="6"/>
        <v>0</v>
      </c>
      <c r="AH22" s="159" t="e">
        <f t="shared" si="7"/>
        <v>#DIV/0!</v>
      </c>
      <c r="AI22" s="167" t="s">
        <v>30</v>
      </c>
      <c r="AJ22" s="158">
        <f t="shared" si="8"/>
        <v>2</v>
      </c>
      <c r="AK22" s="158">
        <f t="shared" si="9"/>
        <v>0</v>
      </c>
      <c r="AL22" s="158">
        <f t="shared" si="10"/>
        <v>2</v>
      </c>
      <c r="AM22" s="159">
        <f t="shared" si="11"/>
        <v>1</v>
      </c>
    </row>
    <row r="23" spans="1:39" ht="24" customHeight="1">
      <c r="A23" s="39"/>
      <c r="B23" s="108" t="s">
        <v>82</v>
      </c>
      <c r="C23" s="92">
        <v>0</v>
      </c>
      <c r="D23" s="111">
        <v>0</v>
      </c>
      <c r="E23" s="117" t="str">
        <f t="shared" si="12"/>
        <v>-</v>
      </c>
      <c r="F23" s="92">
        <v>0</v>
      </c>
      <c r="G23" s="111">
        <v>0</v>
      </c>
      <c r="H23" s="117" t="str">
        <f t="shared" si="13"/>
        <v>-</v>
      </c>
      <c r="I23" s="92">
        <f t="shared" si="14"/>
        <v>0</v>
      </c>
      <c r="J23" s="111">
        <f t="shared" si="15"/>
        <v>0</v>
      </c>
      <c r="K23" s="117" t="str">
        <f t="shared" si="16"/>
        <v>-</v>
      </c>
      <c r="L23" s="95" t="s">
        <v>82</v>
      </c>
      <c r="M23" s="92">
        <v>0</v>
      </c>
      <c r="N23" s="111">
        <v>0</v>
      </c>
      <c r="O23" s="123" t="str">
        <f t="shared" si="17"/>
        <v>-</v>
      </c>
      <c r="P23" s="132"/>
      <c r="Q23" s="40"/>
      <c r="R23" s="70" t="str">
        <f t="shared" si="18"/>
        <v>-</v>
      </c>
      <c r="S23" s="95" t="s">
        <v>82</v>
      </c>
      <c r="T23" s="82">
        <f t="shared" si="0"/>
        <v>0</v>
      </c>
      <c r="U23" s="83">
        <f t="shared" si="1"/>
        <v>0</v>
      </c>
      <c r="V23" s="84">
        <f t="shared" si="2"/>
        <v>0</v>
      </c>
      <c r="W23" s="76">
        <f t="shared" si="19"/>
        <v>0</v>
      </c>
      <c r="X23" s="70">
        <f t="shared" si="3"/>
        <v>1</v>
      </c>
      <c r="Y23" s="6"/>
      <c r="Z23" s="149"/>
      <c r="AA23" s="149"/>
      <c r="AB23" s="149"/>
      <c r="AC23" s="149"/>
      <c r="AD23" s="157" t="s">
        <v>37</v>
      </c>
      <c r="AE23" s="158">
        <f t="shared" si="4"/>
        <v>0</v>
      </c>
      <c r="AF23" s="158">
        <f t="shared" si="5"/>
        <v>0</v>
      </c>
      <c r="AG23" s="158">
        <f t="shared" si="6"/>
        <v>0</v>
      </c>
      <c r="AH23" s="159" t="e">
        <f t="shared" si="7"/>
        <v>#DIV/0!</v>
      </c>
      <c r="AI23" s="167" t="s">
        <v>17</v>
      </c>
      <c r="AJ23" s="158">
        <f t="shared" si="8"/>
        <v>5</v>
      </c>
      <c r="AK23" s="158">
        <f t="shared" si="9"/>
        <v>0</v>
      </c>
      <c r="AL23" s="158">
        <f t="shared" si="10"/>
        <v>5</v>
      </c>
      <c r="AM23" s="159">
        <f t="shared" si="11"/>
        <v>1</v>
      </c>
    </row>
    <row r="24" spans="1:39" ht="24" customHeight="1">
      <c r="A24" s="39"/>
      <c r="B24" s="108" t="s">
        <v>83</v>
      </c>
      <c r="C24" s="92">
        <v>0</v>
      </c>
      <c r="D24" s="111">
        <v>0</v>
      </c>
      <c r="E24" s="117" t="str">
        <f t="shared" si="12"/>
        <v>-</v>
      </c>
      <c r="F24" s="92">
        <v>0</v>
      </c>
      <c r="G24" s="111">
        <v>0</v>
      </c>
      <c r="H24" s="117" t="str">
        <f t="shared" si="13"/>
        <v>-</v>
      </c>
      <c r="I24" s="92">
        <f t="shared" si="14"/>
        <v>0</v>
      </c>
      <c r="J24" s="111">
        <f t="shared" si="15"/>
        <v>0</v>
      </c>
      <c r="K24" s="117" t="str">
        <f t="shared" si="16"/>
        <v>-</v>
      </c>
      <c r="L24" s="95" t="s">
        <v>83</v>
      </c>
      <c r="M24" s="92">
        <v>0</v>
      </c>
      <c r="N24" s="111">
        <v>0</v>
      </c>
      <c r="O24" s="123" t="str">
        <f t="shared" si="17"/>
        <v>-</v>
      </c>
      <c r="P24" s="132"/>
      <c r="Q24" s="40"/>
      <c r="R24" s="70" t="str">
        <f t="shared" si="18"/>
        <v>-</v>
      </c>
      <c r="S24" s="95" t="s">
        <v>83</v>
      </c>
      <c r="T24" s="82">
        <f t="shared" si="0"/>
        <v>0</v>
      </c>
      <c r="U24" s="83">
        <f t="shared" si="1"/>
        <v>0</v>
      </c>
      <c r="V24" s="84">
        <f t="shared" si="2"/>
        <v>0</v>
      </c>
      <c r="W24" s="76">
        <f t="shared" si="19"/>
        <v>0</v>
      </c>
      <c r="X24" s="70">
        <f t="shared" si="3"/>
        <v>1</v>
      </c>
      <c r="Y24" s="6"/>
      <c r="Z24" s="149"/>
      <c r="AA24" s="149"/>
      <c r="AB24" s="149"/>
      <c r="AC24" s="149"/>
      <c r="AD24" s="157" t="s">
        <v>39</v>
      </c>
      <c r="AE24" s="158">
        <f t="shared" si="4"/>
        <v>0</v>
      </c>
      <c r="AF24" s="158">
        <f t="shared" si="5"/>
        <v>0</v>
      </c>
      <c r="AG24" s="158">
        <f t="shared" si="6"/>
        <v>0</v>
      </c>
      <c r="AH24" s="159" t="e">
        <f t="shared" si="7"/>
        <v>#DIV/0!</v>
      </c>
      <c r="AI24" s="167" t="s">
        <v>45</v>
      </c>
      <c r="AJ24" s="158">
        <f t="shared" si="8"/>
        <v>6</v>
      </c>
      <c r="AK24" s="158">
        <f t="shared" si="9"/>
        <v>0</v>
      </c>
      <c r="AL24" s="158">
        <f t="shared" si="10"/>
        <v>6</v>
      </c>
      <c r="AM24" s="159">
        <f t="shared" si="11"/>
        <v>1</v>
      </c>
    </row>
    <row r="25" spans="1:39" ht="60" customHeight="1">
      <c r="A25" s="39"/>
      <c r="B25" s="108" t="s">
        <v>88</v>
      </c>
      <c r="C25" s="92">
        <v>40</v>
      </c>
      <c r="D25" s="111">
        <v>0</v>
      </c>
      <c r="E25" s="117">
        <f t="shared" si="12"/>
        <v>1</v>
      </c>
      <c r="F25" s="92">
        <v>24</v>
      </c>
      <c r="G25" s="111">
        <v>0</v>
      </c>
      <c r="H25" s="117">
        <f t="shared" si="13"/>
        <v>1</v>
      </c>
      <c r="I25" s="92">
        <f t="shared" si="14"/>
        <v>64</v>
      </c>
      <c r="J25" s="111">
        <f t="shared" si="15"/>
        <v>0</v>
      </c>
      <c r="K25" s="117">
        <f t="shared" si="16"/>
        <v>1</v>
      </c>
      <c r="L25" s="95" t="s">
        <v>88</v>
      </c>
      <c r="M25" s="92">
        <v>52</v>
      </c>
      <c r="N25" s="111">
        <v>0</v>
      </c>
      <c r="O25" s="123">
        <f t="shared" si="17"/>
        <v>1</v>
      </c>
      <c r="P25" s="132"/>
      <c r="Q25" s="40"/>
      <c r="R25" s="70" t="str">
        <f t="shared" si="18"/>
        <v>-</v>
      </c>
      <c r="S25" s="95" t="s">
        <v>88</v>
      </c>
      <c r="T25" s="82">
        <f t="shared" si="0"/>
        <v>116</v>
      </c>
      <c r="U25" s="83">
        <f t="shared" si="1"/>
        <v>0</v>
      </c>
      <c r="V25" s="84">
        <f t="shared" si="2"/>
        <v>116</v>
      </c>
      <c r="W25" s="76">
        <f t="shared" si="19"/>
        <v>0</v>
      </c>
      <c r="X25" s="70">
        <f t="shared" si="3"/>
        <v>1</v>
      </c>
      <c r="Y25" s="6"/>
      <c r="Z25" s="149"/>
      <c r="AA25" s="149"/>
      <c r="AB25" s="149"/>
      <c r="AC25" s="149"/>
      <c r="AD25" s="157" t="s">
        <v>41</v>
      </c>
      <c r="AE25" s="158">
        <f t="shared" si="4"/>
        <v>0</v>
      </c>
      <c r="AF25" s="158">
        <f t="shared" si="5"/>
        <v>0</v>
      </c>
      <c r="AG25" s="158">
        <f t="shared" si="6"/>
        <v>0</v>
      </c>
      <c r="AH25" s="159" t="e">
        <f t="shared" si="7"/>
        <v>#DIV/0!</v>
      </c>
      <c r="AI25" s="167" t="s">
        <v>25</v>
      </c>
      <c r="AJ25" s="158">
        <f t="shared" si="8"/>
        <v>0</v>
      </c>
      <c r="AK25" s="158">
        <f t="shared" si="9"/>
        <v>0</v>
      </c>
      <c r="AL25" s="158">
        <f t="shared" si="10"/>
        <v>0</v>
      </c>
      <c r="AM25" s="159" t="e">
        <f t="shared" si="11"/>
        <v>#DIV/0!</v>
      </c>
    </row>
    <row r="26" spans="1:39" ht="24" customHeight="1" thickBot="1">
      <c r="A26" s="39"/>
      <c r="B26" s="108" t="s">
        <v>84</v>
      </c>
      <c r="C26" s="92">
        <v>0</v>
      </c>
      <c r="D26" s="111">
        <v>0</v>
      </c>
      <c r="E26" s="117" t="str">
        <f t="shared" si="12"/>
        <v>-</v>
      </c>
      <c r="F26" s="92">
        <v>0</v>
      </c>
      <c r="G26" s="111">
        <v>0</v>
      </c>
      <c r="H26" s="117" t="str">
        <f t="shared" si="13"/>
        <v>-</v>
      </c>
      <c r="I26" s="92">
        <f t="shared" si="14"/>
        <v>0</v>
      </c>
      <c r="J26" s="111">
        <f t="shared" si="15"/>
        <v>0</v>
      </c>
      <c r="K26" s="117" t="str">
        <f t="shared" si="16"/>
        <v>-</v>
      </c>
      <c r="L26" s="95" t="s">
        <v>84</v>
      </c>
      <c r="M26" s="92">
        <v>0</v>
      </c>
      <c r="N26" s="111">
        <v>0</v>
      </c>
      <c r="O26" s="123" t="str">
        <f t="shared" si="17"/>
        <v>-</v>
      </c>
      <c r="P26" s="132"/>
      <c r="Q26" s="40"/>
      <c r="R26" s="70" t="str">
        <f t="shared" si="18"/>
        <v>-</v>
      </c>
      <c r="S26" s="95" t="s">
        <v>84</v>
      </c>
      <c r="T26" s="82">
        <f t="shared" si="0"/>
        <v>0</v>
      </c>
      <c r="U26" s="83">
        <f t="shared" si="1"/>
        <v>0</v>
      </c>
      <c r="V26" s="84">
        <f t="shared" si="2"/>
        <v>0</v>
      </c>
      <c r="W26" s="76">
        <f t="shared" si="19"/>
        <v>0</v>
      </c>
      <c r="X26" s="70">
        <f t="shared" si="3"/>
        <v>1</v>
      </c>
      <c r="Y26" s="6"/>
      <c r="Z26" s="149"/>
      <c r="AA26" s="149"/>
      <c r="AB26" s="149"/>
      <c r="AC26" s="149"/>
      <c r="AD26" s="157" t="s">
        <v>46</v>
      </c>
      <c r="AE26" s="158">
        <f t="shared" si="4"/>
        <v>0</v>
      </c>
      <c r="AF26" s="158">
        <f t="shared" si="5"/>
        <v>0</v>
      </c>
      <c r="AG26" s="158">
        <f t="shared" si="6"/>
        <v>0</v>
      </c>
      <c r="AH26" s="159" t="e">
        <f t="shared" si="7"/>
        <v>#DIV/0!</v>
      </c>
      <c r="AI26" s="168" t="s">
        <v>42</v>
      </c>
      <c r="AJ26" s="160">
        <f t="shared" si="8"/>
        <v>0</v>
      </c>
      <c r="AK26" s="160">
        <f t="shared" si="9"/>
        <v>0</v>
      </c>
      <c r="AL26" s="160">
        <f t="shared" si="10"/>
        <v>0</v>
      </c>
      <c r="AM26" s="161" t="e">
        <f t="shared" si="11"/>
        <v>#DIV/0!</v>
      </c>
    </row>
    <row r="27" spans="1:41" s="10" customFormat="1" ht="24" customHeight="1" thickBot="1">
      <c r="A27" s="39" t="s">
        <v>47</v>
      </c>
      <c r="B27" s="109"/>
      <c r="C27" s="93">
        <f>SUM(C4:C26)</f>
        <v>223</v>
      </c>
      <c r="D27" s="112">
        <f>SUM(D4:D26)</f>
        <v>0</v>
      </c>
      <c r="E27" s="118">
        <f t="shared" si="12"/>
        <v>1</v>
      </c>
      <c r="F27" s="93">
        <f>SUM(F4:F26)</f>
        <v>171</v>
      </c>
      <c r="G27" s="112">
        <f>SUM(G4:G26)</f>
        <v>0</v>
      </c>
      <c r="H27" s="118">
        <f t="shared" si="13"/>
        <v>1</v>
      </c>
      <c r="I27" s="93">
        <f t="shared" si="14"/>
        <v>394</v>
      </c>
      <c r="J27" s="112">
        <f t="shared" si="15"/>
        <v>0</v>
      </c>
      <c r="K27" s="118">
        <f t="shared" si="16"/>
        <v>1</v>
      </c>
      <c r="L27" s="96" t="s">
        <v>47</v>
      </c>
      <c r="M27" s="93">
        <f>SUM(M4:M26)</f>
        <v>180</v>
      </c>
      <c r="N27" s="112">
        <f>SUM(N4:N26)</f>
        <v>0</v>
      </c>
      <c r="O27" s="124">
        <f t="shared" si="17"/>
        <v>1</v>
      </c>
      <c r="P27" s="133">
        <f>SUM(P4:P26)</f>
        <v>0</v>
      </c>
      <c r="Q27" s="134">
        <f>SUM(Q4:Q26)</f>
        <v>0</v>
      </c>
      <c r="R27" s="71" t="str">
        <f t="shared" si="18"/>
        <v>-</v>
      </c>
      <c r="S27" s="96" t="s">
        <v>47</v>
      </c>
      <c r="T27" s="85">
        <f t="shared" si="0"/>
        <v>574</v>
      </c>
      <c r="U27" s="86">
        <f t="shared" si="1"/>
        <v>0</v>
      </c>
      <c r="V27" s="87">
        <f t="shared" si="2"/>
        <v>574</v>
      </c>
      <c r="W27" s="77">
        <f t="shared" si="19"/>
        <v>0</v>
      </c>
      <c r="X27" s="71">
        <f t="shared" si="3"/>
        <v>1</v>
      </c>
      <c r="Y27" s="125"/>
      <c r="Z27" s="162"/>
      <c r="AA27" s="162"/>
      <c r="AB27" s="162"/>
      <c r="AC27" s="162"/>
      <c r="AD27" s="163" t="s">
        <v>27</v>
      </c>
      <c r="AE27" s="160">
        <f t="shared" si="4"/>
        <v>0</v>
      </c>
      <c r="AF27" s="160">
        <f t="shared" si="5"/>
        <v>0</v>
      </c>
      <c r="AG27" s="160">
        <f t="shared" si="6"/>
        <v>0</v>
      </c>
      <c r="AH27" s="161" t="e">
        <f t="shared" si="7"/>
        <v>#DIV/0!</v>
      </c>
      <c r="AI27" s="164"/>
      <c r="AJ27" s="165"/>
      <c r="AK27" s="165"/>
      <c r="AL27" s="165"/>
      <c r="AM27" s="166"/>
      <c r="AN27" s="9"/>
      <c r="AO27" s="9"/>
    </row>
    <row r="28" spans="1:41" s="14" customFormat="1" ht="24" customHeight="1">
      <c r="A28" s="41" t="s">
        <v>51</v>
      </c>
      <c r="B28" s="108" t="s">
        <v>13</v>
      </c>
      <c r="C28" s="92">
        <v>30</v>
      </c>
      <c r="D28" s="111">
        <v>0</v>
      </c>
      <c r="E28" s="117">
        <f t="shared" si="12"/>
        <v>1</v>
      </c>
      <c r="F28" s="92">
        <v>31</v>
      </c>
      <c r="G28" s="111">
        <v>0</v>
      </c>
      <c r="H28" s="117">
        <f t="shared" si="13"/>
        <v>1</v>
      </c>
      <c r="I28" s="92">
        <f aca="true" t="shared" si="20" ref="I28:I51">C28+F28</f>
        <v>61</v>
      </c>
      <c r="J28" s="111">
        <f aca="true" t="shared" si="21" ref="J28:J51">D28+G28</f>
        <v>0</v>
      </c>
      <c r="K28" s="117">
        <f aca="true" t="shared" si="22" ref="K28:K51">IF(I28=0,"-",(I28-J28)/I28)</f>
        <v>1</v>
      </c>
      <c r="L28" s="42" t="s">
        <v>13</v>
      </c>
      <c r="M28" s="92">
        <v>20</v>
      </c>
      <c r="N28" s="111">
        <v>0</v>
      </c>
      <c r="O28" s="123">
        <f t="shared" si="17"/>
        <v>1</v>
      </c>
      <c r="P28" s="132"/>
      <c r="Q28" s="40"/>
      <c r="R28" s="70" t="str">
        <f t="shared" si="18"/>
        <v>-</v>
      </c>
      <c r="S28" s="42" t="s">
        <v>13</v>
      </c>
      <c r="T28" s="82">
        <f t="shared" si="0"/>
        <v>81</v>
      </c>
      <c r="U28" s="83">
        <f t="shared" si="1"/>
        <v>0</v>
      </c>
      <c r="V28" s="84">
        <f t="shared" si="2"/>
        <v>81</v>
      </c>
      <c r="W28" s="76">
        <f t="shared" si="19"/>
        <v>0</v>
      </c>
      <c r="X28" s="70">
        <f t="shared" si="3"/>
        <v>1</v>
      </c>
      <c r="Y28" s="11"/>
      <c r="Z28" s="12"/>
      <c r="AA28" s="12"/>
      <c r="AB28" s="12"/>
      <c r="AC28" s="12"/>
      <c r="AI28" s="11"/>
      <c r="AJ28" s="11"/>
      <c r="AK28" s="11"/>
      <c r="AL28" s="11"/>
      <c r="AM28" s="13"/>
      <c r="AN28" s="12"/>
      <c r="AO28" s="12"/>
    </row>
    <row r="29" spans="1:24" ht="24" customHeight="1">
      <c r="A29" s="39"/>
      <c r="B29" s="108" t="s">
        <v>48</v>
      </c>
      <c r="C29" s="92">
        <v>205</v>
      </c>
      <c r="D29" s="111">
        <v>0</v>
      </c>
      <c r="E29" s="117">
        <f t="shared" si="12"/>
        <v>1</v>
      </c>
      <c r="F29" s="92">
        <v>128</v>
      </c>
      <c r="G29" s="111">
        <v>1</v>
      </c>
      <c r="H29" s="117">
        <f t="shared" si="13"/>
        <v>0.9921875</v>
      </c>
      <c r="I29" s="92">
        <f t="shared" si="20"/>
        <v>333</v>
      </c>
      <c r="J29" s="111">
        <f t="shared" si="21"/>
        <v>1</v>
      </c>
      <c r="K29" s="117">
        <f t="shared" si="22"/>
        <v>0.996996996996997</v>
      </c>
      <c r="L29" s="42" t="s">
        <v>48</v>
      </c>
      <c r="M29" s="92">
        <v>88</v>
      </c>
      <c r="N29" s="111">
        <v>1</v>
      </c>
      <c r="O29" s="123">
        <f t="shared" si="17"/>
        <v>0.9886363636363636</v>
      </c>
      <c r="P29" s="132"/>
      <c r="Q29" s="40"/>
      <c r="R29" s="70" t="str">
        <f t="shared" si="18"/>
        <v>-</v>
      </c>
      <c r="S29" s="42" t="s">
        <v>48</v>
      </c>
      <c r="T29" s="82">
        <f t="shared" si="0"/>
        <v>421</v>
      </c>
      <c r="U29" s="83">
        <f t="shared" si="1"/>
        <v>2</v>
      </c>
      <c r="V29" s="84">
        <f t="shared" si="2"/>
        <v>419</v>
      </c>
      <c r="W29" s="76">
        <f t="shared" si="19"/>
        <v>0.004750593824228029</v>
      </c>
      <c r="X29" s="70">
        <f t="shared" si="3"/>
        <v>0.995249406175772</v>
      </c>
    </row>
    <row r="30" spans="1:24" ht="24" customHeight="1">
      <c r="A30" s="59"/>
      <c r="B30" s="108" t="s">
        <v>14</v>
      </c>
      <c r="C30" s="92">
        <v>14</v>
      </c>
      <c r="D30" s="111">
        <v>0</v>
      </c>
      <c r="E30" s="117">
        <f t="shared" si="12"/>
        <v>1</v>
      </c>
      <c r="F30" s="92">
        <v>18</v>
      </c>
      <c r="G30" s="111">
        <v>0</v>
      </c>
      <c r="H30" s="117">
        <f t="shared" si="13"/>
        <v>1</v>
      </c>
      <c r="I30" s="92">
        <f t="shared" si="20"/>
        <v>32</v>
      </c>
      <c r="J30" s="111">
        <f t="shared" si="21"/>
        <v>0</v>
      </c>
      <c r="K30" s="117">
        <f t="shared" si="22"/>
        <v>1</v>
      </c>
      <c r="L30" s="42" t="s">
        <v>14</v>
      </c>
      <c r="M30" s="92">
        <v>5</v>
      </c>
      <c r="N30" s="111">
        <v>0</v>
      </c>
      <c r="O30" s="123">
        <f t="shared" si="17"/>
        <v>1</v>
      </c>
      <c r="P30" s="132"/>
      <c r="Q30" s="40"/>
      <c r="R30" s="70" t="str">
        <f t="shared" si="18"/>
        <v>-</v>
      </c>
      <c r="S30" s="42" t="s">
        <v>14</v>
      </c>
      <c r="T30" s="82">
        <f t="shared" si="0"/>
        <v>37</v>
      </c>
      <c r="U30" s="83">
        <f t="shared" si="1"/>
        <v>0</v>
      </c>
      <c r="V30" s="84">
        <f t="shared" si="2"/>
        <v>37</v>
      </c>
      <c r="W30" s="76">
        <f t="shared" si="19"/>
        <v>0</v>
      </c>
      <c r="X30" s="70">
        <f t="shared" si="3"/>
        <v>1</v>
      </c>
    </row>
    <row r="31" spans="1:24" ht="24" customHeight="1">
      <c r="A31" s="59"/>
      <c r="B31" s="108" t="s">
        <v>43</v>
      </c>
      <c r="C31" s="92">
        <v>7</v>
      </c>
      <c r="D31" s="111">
        <v>0</v>
      </c>
      <c r="E31" s="117">
        <f t="shared" si="12"/>
        <v>1</v>
      </c>
      <c r="F31" s="92">
        <v>8</v>
      </c>
      <c r="G31" s="111">
        <v>0</v>
      </c>
      <c r="H31" s="117">
        <f t="shared" si="13"/>
        <v>1</v>
      </c>
      <c r="I31" s="92">
        <f t="shared" si="20"/>
        <v>15</v>
      </c>
      <c r="J31" s="111">
        <f t="shared" si="21"/>
        <v>0</v>
      </c>
      <c r="K31" s="117">
        <f t="shared" si="22"/>
        <v>1</v>
      </c>
      <c r="L31" s="42" t="s">
        <v>43</v>
      </c>
      <c r="M31" s="92">
        <v>16</v>
      </c>
      <c r="N31" s="111">
        <v>0</v>
      </c>
      <c r="O31" s="123">
        <f t="shared" si="17"/>
        <v>1</v>
      </c>
      <c r="P31" s="132"/>
      <c r="Q31" s="40"/>
      <c r="R31" s="70" t="str">
        <f t="shared" si="18"/>
        <v>-</v>
      </c>
      <c r="S31" s="42" t="s">
        <v>43</v>
      </c>
      <c r="T31" s="82">
        <f t="shared" si="0"/>
        <v>31</v>
      </c>
      <c r="U31" s="83">
        <f t="shared" si="1"/>
        <v>0</v>
      </c>
      <c r="V31" s="84">
        <f t="shared" si="2"/>
        <v>31</v>
      </c>
      <c r="W31" s="76">
        <f t="shared" si="19"/>
        <v>0</v>
      </c>
      <c r="X31" s="70">
        <f t="shared" si="3"/>
        <v>1</v>
      </c>
    </row>
    <row r="32" spans="1:35" ht="24" customHeight="1">
      <c r="A32" s="59"/>
      <c r="B32" s="108" t="s">
        <v>16</v>
      </c>
      <c r="C32" s="92">
        <v>23</v>
      </c>
      <c r="D32" s="111">
        <v>0</v>
      </c>
      <c r="E32" s="117">
        <f t="shared" si="12"/>
        <v>1</v>
      </c>
      <c r="F32" s="92">
        <v>22</v>
      </c>
      <c r="G32" s="111">
        <v>0</v>
      </c>
      <c r="H32" s="117">
        <f t="shared" si="13"/>
        <v>1</v>
      </c>
      <c r="I32" s="92">
        <f t="shared" si="20"/>
        <v>45</v>
      </c>
      <c r="J32" s="111">
        <f t="shared" si="21"/>
        <v>0</v>
      </c>
      <c r="K32" s="117">
        <f t="shared" si="22"/>
        <v>1</v>
      </c>
      <c r="L32" s="42" t="s">
        <v>16</v>
      </c>
      <c r="M32" s="92">
        <v>65</v>
      </c>
      <c r="N32" s="111">
        <v>0</v>
      </c>
      <c r="O32" s="123">
        <f t="shared" si="17"/>
        <v>1</v>
      </c>
      <c r="P32" s="132"/>
      <c r="Q32" s="40"/>
      <c r="R32" s="70" t="str">
        <f t="shared" si="18"/>
        <v>-</v>
      </c>
      <c r="S32" s="42" t="s">
        <v>16</v>
      </c>
      <c r="T32" s="82">
        <f t="shared" si="0"/>
        <v>110</v>
      </c>
      <c r="U32" s="83">
        <f t="shared" si="1"/>
        <v>0</v>
      </c>
      <c r="V32" s="84">
        <f t="shared" si="2"/>
        <v>110</v>
      </c>
      <c r="W32" s="76">
        <f t="shared" si="19"/>
        <v>0</v>
      </c>
      <c r="X32" s="70">
        <f t="shared" si="3"/>
        <v>1</v>
      </c>
      <c r="AI32" s="4"/>
    </row>
    <row r="33" spans="1:24" ht="24" customHeight="1">
      <c r="A33" s="59"/>
      <c r="B33" s="108" t="s">
        <v>17</v>
      </c>
      <c r="C33" s="92">
        <v>7</v>
      </c>
      <c r="D33" s="111">
        <v>0</v>
      </c>
      <c r="E33" s="117">
        <f t="shared" si="12"/>
        <v>1</v>
      </c>
      <c r="F33" s="92">
        <v>7</v>
      </c>
      <c r="G33" s="111">
        <v>0</v>
      </c>
      <c r="H33" s="117">
        <f t="shared" si="13"/>
        <v>1</v>
      </c>
      <c r="I33" s="92">
        <f t="shared" si="20"/>
        <v>14</v>
      </c>
      <c r="J33" s="111">
        <f t="shared" si="21"/>
        <v>0</v>
      </c>
      <c r="K33" s="117">
        <f t="shared" si="22"/>
        <v>1</v>
      </c>
      <c r="L33" s="42" t="s">
        <v>17</v>
      </c>
      <c r="M33" s="92">
        <v>5</v>
      </c>
      <c r="N33" s="111">
        <v>0</v>
      </c>
      <c r="O33" s="123">
        <f t="shared" si="17"/>
        <v>1</v>
      </c>
      <c r="P33" s="132"/>
      <c r="Q33" s="40"/>
      <c r="R33" s="70" t="str">
        <f t="shared" si="18"/>
        <v>-</v>
      </c>
      <c r="S33" s="42" t="s">
        <v>17</v>
      </c>
      <c r="T33" s="82">
        <f t="shared" si="0"/>
        <v>19</v>
      </c>
      <c r="U33" s="83">
        <f t="shared" si="1"/>
        <v>0</v>
      </c>
      <c r="V33" s="84">
        <f t="shared" si="2"/>
        <v>19</v>
      </c>
      <c r="W33" s="76">
        <f t="shared" si="19"/>
        <v>0</v>
      </c>
      <c r="X33" s="70">
        <f t="shared" si="3"/>
        <v>1</v>
      </c>
    </row>
    <row r="34" spans="1:24" ht="24" customHeight="1">
      <c r="A34" s="59"/>
      <c r="B34" s="108" t="s">
        <v>50</v>
      </c>
      <c r="C34" s="92">
        <v>44</v>
      </c>
      <c r="D34" s="111">
        <v>0</v>
      </c>
      <c r="E34" s="117">
        <f t="shared" si="12"/>
        <v>1</v>
      </c>
      <c r="F34" s="92">
        <v>43</v>
      </c>
      <c r="G34" s="111">
        <v>0</v>
      </c>
      <c r="H34" s="117">
        <f t="shared" si="13"/>
        <v>1</v>
      </c>
      <c r="I34" s="92">
        <f t="shared" si="20"/>
        <v>87</v>
      </c>
      <c r="J34" s="111">
        <f t="shared" si="21"/>
        <v>0</v>
      </c>
      <c r="K34" s="117">
        <f t="shared" si="22"/>
        <v>1</v>
      </c>
      <c r="L34" s="42" t="s">
        <v>50</v>
      </c>
      <c r="M34" s="92">
        <v>12</v>
      </c>
      <c r="N34" s="111">
        <v>0</v>
      </c>
      <c r="O34" s="123">
        <f t="shared" si="17"/>
        <v>1</v>
      </c>
      <c r="P34" s="132"/>
      <c r="Q34" s="40"/>
      <c r="R34" s="70" t="str">
        <f t="shared" si="18"/>
        <v>-</v>
      </c>
      <c r="S34" s="42" t="s">
        <v>50</v>
      </c>
      <c r="T34" s="82">
        <f t="shared" si="0"/>
        <v>99</v>
      </c>
      <c r="U34" s="83">
        <f t="shared" si="1"/>
        <v>0</v>
      </c>
      <c r="V34" s="84">
        <f t="shared" si="2"/>
        <v>99</v>
      </c>
      <c r="W34" s="76">
        <f t="shared" si="19"/>
        <v>0</v>
      </c>
      <c r="X34" s="70">
        <f t="shared" si="3"/>
        <v>1</v>
      </c>
    </row>
    <row r="35" spans="1:24" ht="24" customHeight="1">
      <c r="A35" s="59"/>
      <c r="B35" s="108" t="s">
        <v>19</v>
      </c>
      <c r="C35" s="92">
        <v>6</v>
      </c>
      <c r="D35" s="111">
        <v>0</v>
      </c>
      <c r="E35" s="117">
        <f t="shared" si="12"/>
        <v>1</v>
      </c>
      <c r="F35" s="92">
        <v>3</v>
      </c>
      <c r="G35" s="111">
        <v>0</v>
      </c>
      <c r="H35" s="117">
        <f t="shared" si="13"/>
        <v>1</v>
      </c>
      <c r="I35" s="92">
        <f t="shared" si="20"/>
        <v>9</v>
      </c>
      <c r="J35" s="111">
        <f t="shared" si="21"/>
        <v>0</v>
      </c>
      <c r="K35" s="117">
        <f t="shared" si="22"/>
        <v>1</v>
      </c>
      <c r="L35" s="42" t="s">
        <v>19</v>
      </c>
      <c r="M35" s="92">
        <v>3</v>
      </c>
      <c r="N35" s="111">
        <v>0</v>
      </c>
      <c r="O35" s="123">
        <f t="shared" si="17"/>
        <v>1</v>
      </c>
      <c r="P35" s="132"/>
      <c r="Q35" s="40"/>
      <c r="R35" s="70" t="str">
        <f t="shared" si="18"/>
        <v>-</v>
      </c>
      <c r="S35" s="42" t="s">
        <v>19</v>
      </c>
      <c r="T35" s="82">
        <f t="shared" si="0"/>
        <v>12</v>
      </c>
      <c r="U35" s="83">
        <f t="shared" si="1"/>
        <v>0</v>
      </c>
      <c r="V35" s="84">
        <f t="shared" si="2"/>
        <v>12</v>
      </c>
      <c r="W35" s="76">
        <f t="shared" si="19"/>
        <v>0</v>
      </c>
      <c r="X35" s="70">
        <f t="shared" si="3"/>
        <v>1</v>
      </c>
    </row>
    <row r="36" spans="1:24" ht="24" customHeight="1">
      <c r="A36" s="59"/>
      <c r="B36" s="108" t="s">
        <v>21</v>
      </c>
      <c r="C36" s="92">
        <v>10</v>
      </c>
      <c r="D36" s="111">
        <v>0</v>
      </c>
      <c r="E36" s="117">
        <f t="shared" si="12"/>
        <v>1</v>
      </c>
      <c r="F36" s="92">
        <v>10</v>
      </c>
      <c r="G36" s="111">
        <v>0</v>
      </c>
      <c r="H36" s="117">
        <f t="shared" si="13"/>
        <v>1</v>
      </c>
      <c r="I36" s="92">
        <f t="shared" si="20"/>
        <v>20</v>
      </c>
      <c r="J36" s="111">
        <f t="shared" si="21"/>
        <v>0</v>
      </c>
      <c r="K36" s="117">
        <f t="shared" si="22"/>
        <v>1</v>
      </c>
      <c r="L36" s="42" t="s">
        <v>21</v>
      </c>
      <c r="M36" s="92">
        <v>4</v>
      </c>
      <c r="N36" s="111">
        <v>0</v>
      </c>
      <c r="O36" s="123">
        <f t="shared" si="17"/>
        <v>1</v>
      </c>
      <c r="P36" s="132"/>
      <c r="Q36" s="40"/>
      <c r="R36" s="70" t="str">
        <f t="shared" si="18"/>
        <v>-</v>
      </c>
      <c r="S36" s="42" t="s">
        <v>21</v>
      </c>
      <c r="T36" s="82">
        <f t="shared" si="0"/>
        <v>24</v>
      </c>
      <c r="U36" s="83">
        <f t="shared" si="1"/>
        <v>0</v>
      </c>
      <c r="V36" s="84">
        <f t="shared" si="2"/>
        <v>24</v>
      </c>
      <c r="W36" s="76">
        <f t="shared" si="19"/>
        <v>0</v>
      </c>
      <c r="X36" s="70">
        <f t="shared" si="3"/>
        <v>1</v>
      </c>
    </row>
    <row r="37" spans="1:24" ht="24" customHeight="1">
      <c r="A37" s="59"/>
      <c r="B37" s="108" t="s">
        <v>23</v>
      </c>
      <c r="C37" s="92">
        <v>7</v>
      </c>
      <c r="D37" s="111">
        <v>0</v>
      </c>
      <c r="E37" s="117">
        <f t="shared" si="12"/>
        <v>1</v>
      </c>
      <c r="F37" s="92">
        <v>11</v>
      </c>
      <c r="G37" s="111">
        <v>0</v>
      </c>
      <c r="H37" s="117">
        <f t="shared" si="13"/>
        <v>1</v>
      </c>
      <c r="I37" s="92">
        <f t="shared" si="20"/>
        <v>18</v>
      </c>
      <c r="J37" s="111">
        <f t="shared" si="21"/>
        <v>0</v>
      </c>
      <c r="K37" s="117">
        <f t="shared" si="22"/>
        <v>1</v>
      </c>
      <c r="L37" s="42" t="s">
        <v>23</v>
      </c>
      <c r="M37" s="92">
        <v>10</v>
      </c>
      <c r="N37" s="111">
        <v>0</v>
      </c>
      <c r="O37" s="123">
        <f t="shared" si="17"/>
        <v>1</v>
      </c>
      <c r="P37" s="132"/>
      <c r="Q37" s="40"/>
      <c r="R37" s="70" t="str">
        <f t="shared" si="18"/>
        <v>-</v>
      </c>
      <c r="S37" s="42" t="s">
        <v>23</v>
      </c>
      <c r="T37" s="82">
        <f t="shared" si="0"/>
        <v>28</v>
      </c>
      <c r="U37" s="83">
        <f t="shared" si="1"/>
        <v>0</v>
      </c>
      <c r="V37" s="84">
        <f t="shared" si="2"/>
        <v>28</v>
      </c>
      <c r="W37" s="76">
        <f t="shared" si="19"/>
        <v>0</v>
      </c>
      <c r="X37" s="70">
        <f t="shared" si="3"/>
        <v>1</v>
      </c>
    </row>
    <row r="38" spans="1:24" ht="24" customHeight="1">
      <c r="A38" s="59"/>
      <c r="B38" s="108" t="s">
        <v>25</v>
      </c>
      <c r="C38" s="92">
        <v>2</v>
      </c>
      <c r="D38" s="111">
        <v>0</v>
      </c>
      <c r="E38" s="117">
        <f t="shared" si="12"/>
        <v>1</v>
      </c>
      <c r="F38" s="92">
        <v>7</v>
      </c>
      <c r="G38" s="111">
        <v>0</v>
      </c>
      <c r="H38" s="117">
        <f t="shared" si="13"/>
        <v>1</v>
      </c>
      <c r="I38" s="92">
        <f t="shared" si="20"/>
        <v>9</v>
      </c>
      <c r="J38" s="111">
        <f t="shared" si="21"/>
        <v>0</v>
      </c>
      <c r="K38" s="117">
        <f t="shared" si="22"/>
        <v>1</v>
      </c>
      <c r="L38" s="42" t="s">
        <v>25</v>
      </c>
      <c r="M38" s="92">
        <v>0</v>
      </c>
      <c r="N38" s="111">
        <v>0</v>
      </c>
      <c r="O38" s="123" t="str">
        <f t="shared" si="17"/>
        <v>-</v>
      </c>
      <c r="P38" s="132"/>
      <c r="Q38" s="40"/>
      <c r="R38" s="70" t="str">
        <f t="shared" si="18"/>
        <v>-</v>
      </c>
      <c r="S38" s="42" t="s">
        <v>25</v>
      </c>
      <c r="T38" s="82">
        <f t="shared" si="0"/>
        <v>9</v>
      </c>
      <c r="U38" s="83">
        <f t="shared" si="1"/>
        <v>0</v>
      </c>
      <c r="V38" s="84">
        <f t="shared" si="2"/>
        <v>9</v>
      </c>
      <c r="W38" s="76">
        <f t="shared" si="19"/>
        <v>0</v>
      </c>
      <c r="X38" s="70">
        <f t="shared" si="3"/>
        <v>1</v>
      </c>
    </row>
    <row r="39" spans="1:24" ht="24" customHeight="1">
      <c r="A39" s="59"/>
      <c r="B39" s="108" t="s">
        <v>26</v>
      </c>
      <c r="C39" s="92">
        <v>9</v>
      </c>
      <c r="D39" s="111">
        <v>0</v>
      </c>
      <c r="E39" s="117">
        <f t="shared" si="12"/>
        <v>1</v>
      </c>
      <c r="F39" s="92">
        <v>6</v>
      </c>
      <c r="G39" s="111">
        <v>0</v>
      </c>
      <c r="H39" s="117">
        <f t="shared" si="13"/>
        <v>1</v>
      </c>
      <c r="I39" s="92">
        <f t="shared" si="20"/>
        <v>15</v>
      </c>
      <c r="J39" s="111">
        <f t="shared" si="21"/>
        <v>0</v>
      </c>
      <c r="K39" s="117">
        <f t="shared" si="22"/>
        <v>1</v>
      </c>
      <c r="L39" s="42" t="s">
        <v>26</v>
      </c>
      <c r="M39" s="92">
        <v>8</v>
      </c>
      <c r="N39" s="111">
        <v>0</v>
      </c>
      <c r="O39" s="123">
        <f t="shared" si="17"/>
        <v>1</v>
      </c>
      <c r="P39" s="132"/>
      <c r="Q39" s="40"/>
      <c r="R39" s="70" t="str">
        <f t="shared" si="18"/>
        <v>-</v>
      </c>
      <c r="S39" s="42" t="s">
        <v>26</v>
      </c>
      <c r="T39" s="82">
        <f t="shared" si="0"/>
        <v>23</v>
      </c>
      <c r="U39" s="83">
        <f t="shared" si="1"/>
        <v>0</v>
      </c>
      <c r="V39" s="84">
        <f t="shared" si="2"/>
        <v>23</v>
      </c>
      <c r="W39" s="76">
        <f t="shared" si="19"/>
        <v>0</v>
      </c>
      <c r="X39" s="70">
        <f t="shared" si="3"/>
        <v>1</v>
      </c>
    </row>
    <row r="40" spans="1:24" ht="24" customHeight="1">
      <c r="A40" s="59"/>
      <c r="B40" s="108" t="s">
        <v>28</v>
      </c>
      <c r="C40" s="92">
        <v>7</v>
      </c>
      <c r="D40" s="111">
        <v>0</v>
      </c>
      <c r="E40" s="117">
        <f t="shared" si="12"/>
        <v>1</v>
      </c>
      <c r="F40" s="92">
        <v>3</v>
      </c>
      <c r="G40" s="111">
        <v>0</v>
      </c>
      <c r="H40" s="117">
        <f t="shared" si="13"/>
        <v>1</v>
      </c>
      <c r="I40" s="92">
        <f t="shared" si="20"/>
        <v>10</v>
      </c>
      <c r="J40" s="111">
        <f t="shared" si="21"/>
        <v>0</v>
      </c>
      <c r="K40" s="117">
        <f t="shared" si="22"/>
        <v>1</v>
      </c>
      <c r="L40" s="42" t="s">
        <v>28</v>
      </c>
      <c r="M40" s="92">
        <v>1</v>
      </c>
      <c r="N40" s="111">
        <v>0</v>
      </c>
      <c r="O40" s="123">
        <f t="shared" si="17"/>
        <v>1</v>
      </c>
      <c r="P40" s="132"/>
      <c r="Q40" s="40"/>
      <c r="R40" s="70" t="str">
        <f t="shared" si="18"/>
        <v>-</v>
      </c>
      <c r="S40" s="42" t="s">
        <v>28</v>
      </c>
      <c r="T40" s="82">
        <f t="shared" si="0"/>
        <v>11</v>
      </c>
      <c r="U40" s="83">
        <f t="shared" si="1"/>
        <v>0</v>
      </c>
      <c r="V40" s="84">
        <f t="shared" si="2"/>
        <v>11</v>
      </c>
      <c r="W40" s="76">
        <f t="shared" si="19"/>
        <v>0</v>
      </c>
      <c r="X40" s="70">
        <f t="shared" si="3"/>
        <v>1</v>
      </c>
    </row>
    <row r="41" spans="1:24" ht="24" customHeight="1">
      <c r="A41" s="59"/>
      <c r="B41" s="108" t="s">
        <v>45</v>
      </c>
      <c r="C41" s="92">
        <v>4</v>
      </c>
      <c r="D41" s="111">
        <v>0</v>
      </c>
      <c r="E41" s="117">
        <f t="shared" si="12"/>
        <v>1</v>
      </c>
      <c r="F41" s="92">
        <v>7</v>
      </c>
      <c r="G41" s="111">
        <v>0</v>
      </c>
      <c r="H41" s="117">
        <f t="shared" si="13"/>
        <v>1</v>
      </c>
      <c r="I41" s="92">
        <f t="shared" si="20"/>
        <v>11</v>
      </c>
      <c r="J41" s="111">
        <f t="shared" si="21"/>
        <v>0</v>
      </c>
      <c r="K41" s="117">
        <f t="shared" si="22"/>
        <v>1</v>
      </c>
      <c r="L41" s="42" t="s">
        <v>45</v>
      </c>
      <c r="M41" s="92">
        <v>6</v>
      </c>
      <c r="N41" s="111">
        <v>0</v>
      </c>
      <c r="O41" s="123">
        <f t="shared" si="17"/>
        <v>1</v>
      </c>
      <c r="P41" s="132"/>
      <c r="Q41" s="40"/>
      <c r="R41" s="70" t="str">
        <f t="shared" si="18"/>
        <v>-</v>
      </c>
      <c r="S41" s="42" t="s">
        <v>45</v>
      </c>
      <c r="T41" s="82">
        <f t="shared" si="0"/>
        <v>17</v>
      </c>
      <c r="U41" s="83">
        <f t="shared" si="1"/>
        <v>0</v>
      </c>
      <c r="V41" s="84">
        <f t="shared" si="2"/>
        <v>17</v>
      </c>
      <c r="W41" s="76">
        <f t="shared" si="19"/>
        <v>0</v>
      </c>
      <c r="X41" s="70">
        <f t="shared" si="3"/>
        <v>1</v>
      </c>
    </row>
    <row r="42" spans="1:24" ht="24" customHeight="1">
      <c r="A42" s="59"/>
      <c r="B42" s="108" t="s">
        <v>30</v>
      </c>
      <c r="C42" s="92">
        <v>2</v>
      </c>
      <c r="D42" s="111">
        <v>0</v>
      </c>
      <c r="E42" s="117">
        <f t="shared" si="12"/>
        <v>1</v>
      </c>
      <c r="F42" s="92">
        <v>0</v>
      </c>
      <c r="G42" s="111">
        <v>0</v>
      </c>
      <c r="H42" s="117" t="str">
        <f t="shared" si="13"/>
        <v>-</v>
      </c>
      <c r="I42" s="92">
        <f t="shared" si="20"/>
        <v>2</v>
      </c>
      <c r="J42" s="111">
        <f t="shared" si="21"/>
        <v>0</v>
      </c>
      <c r="K42" s="117">
        <f t="shared" si="22"/>
        <v>1</v>
      </c>
      <c r="L42" s="42" t="s">
        <v>30</v>
      </c>
      <c r="M42" s="92">
        <v>2</v>
      </c>
      <c r="N42" s="111">
        <v>0</v>
      </c>
      <c r="O42" s="123">
        <f t="shared" si="17"/>
        <v>1</v>
      </c>
      <c r="P42" s="132"/>
      <c r="Q42" s="40"/>
      <c r="R42" s="70" t="str">
        <f t="shared" si="18"/>
        <v>-</v>
      </c>
      <c r="S42" s="42" t="s">
        <v>30</v>
      </c>
      <c r="T42" s="82">
        <f t="shared" si="0"/>
        <v>4</v>
      </c>
      <c r="U42" s="83">
        <f t="shared" si="1"/>
        <v>0</v>
      </c>
      <c r="V42" s="84">
        <f t="shared" si="2"/>
        <v>4</v>
      </c>
      <c r="W42" s="76">
        <f t="shared" si="19"/>
        <v>0</v>
      </c>
      <c r="X42" s="70">
        <f t="shared" si="3"/>
        <v>1</v>
      </c>
    </row>
    <row r="43" spans="1:24" ht="24" customHeight="1">
      <c r="A43" s="59"/>
      <c r="B43" s="108" t="s">
        <v>32</v>
      </c>
      <c r="C43" s="92">
        <v>3</v>
      </c>
      <c r="D43" s="111">
        <v>0</v>
      </c>
      <c r="E43" s="117">
        <f t="shared" si="12"/>
        <v>1</v>
      </c>
      <c r="F43" s="92">
        <v>0</v>
      </c>
      <c r="G43" s="111">
        <v>0</v>
      </c>
      <c r="H43" s="117" t="str">
        <f t="shared" si="13"/>
        <v>-</v>
      </c>
      <c r="I43" s="92">
        <f t="shared" si="20"/>
        <v>3</v>
      </c>
      <c r="J43" s="111">
        <f t="shared" si="21"/>
        <v>0</v>
      </c>
      <c r="K43" s="117">
        <f t="shared" si="22"/>
        <v>1</v>
      </c>
      <c r="L43" s="42" t="s">
        <v>32</v>
      </c>
      <c r="M43" s="92">
        <v>8</v>
      </c>
      <c r="N43" s="111">
        <v>0</v>
      </c>
      <c r="O43" s="123">
        <f t="shared" si="17"/>
        <v>1</v>
      </c>
      <c r="P43" s="132"/>
      <c r="Q43" s="40"/>
      <c r="R43" s="70" t="str">
        <f t="shared" si="18"/>
        <v>-</v>
      </c>
      <c r="S43" s="42" t="s">
        <v>32</v>
      </c>
      <c r="T43" s="82">
        <f t="shared" si="0"/>
        <v>11</v>
      </c>
      <c r="U43" s="83">
        <f t="shared" si="1"/>
        <v>0</v>
      </c>
      <c r="V43" s="84">
        <f t="shared" si="2"/>
        <v>11</v>
      </c>
      <c r="W43" s="76">
        <f t="shared" si="19"/>
        <v>0</v>
      </c>
      <c r="X43" s="70">
        <f t="shared" si="3"/>
        <v>1</v>
      </c>
    </row>
    <row r="44" spans="1:24" ht="24" customHeight="1">
      <c r="A44" s="59"/>
      <c r="B44" s="108" t="s">
        <v>34</v>
      </c>
      <c r="C44" s="92">
        <v>2</v>
      </c>
      <c r="D44" s="111">
        <v>0</v>
      </c>
      <c r="E44" s="117">
        <f t="shared" si="12"/>
        <v>1</v>
      </c>
      <c r="F44" s="92">
        <v>5</v>
      </c>
      <c r="G44" s="111">
        <v>0</v>
      </c>
      <c r="H44" s="117">
        <f t="shared" si="13"/>
        <v>1</v>
      </c>
      <c r="I44" s="92">
        <f t="shared" si="20"/>
        <v>7</v>
      </c>
      <c r="J44" s="111">
        <f t="shared" si="21"/>
        <v>0</v>
      </c>
      <c r="K44" s="117">
        <f t="shared" si="22"/>
        <v>1</v>
      </c>
      <c r="L44" s="42" t="s">
        <v>34</v>
      </c>
      <c r="M44" s="92">
        <v>1</v>
      </c>
      <c r="N44" s="111">
        <v>0</v>
      </c>
      <c r="O44" s="123">
        <f t="shared" si="17"/>
        <v>1</v>
      </c>
      <c r="P44" s="132"/>
      <c r="Q44" s="40"/>
      <c r="R44" s="70" t="str">
        <f t="shared" si="18"/>
        <v>-</v>
      </c>
      <c r="S44" s="42" t="s">
        <v>34</v>
      </c>
      <c r="T44" s="82">
        <f t="shared" si="0"/>
        <v>8</v>
      </c>
      <c r="U44" s="83">
        <f t="shared" si="1"/>
        <v>0</v>
      </c>
      <c r="V44" s="84">
        <f t="shared" si="2"/>
        <v>8</v>
      </c>
      <c r="W44" s="76">
        <f t="shared" si="19"/>
        <v>0</v>
      </c>
      <c r="X44" s="70">
        <f t="shared" si="3"/>
        <v>1</v>
      </c>
    </row>
    <row r="45" spans="1:24" ht="24" customHeight="1">
      <c r="A45" s="59"/>
      <c r="B45" s="108" t="s">
        <v>49</v>
      </c>
      <c r="C45" s="92">
        <v>3</v>
      </c>
      <c r="D45" s="111">
        <v>0</v>
      </c>
      <c r="E45" s="117">
        <f t="shared" si="12"/>
        <v>1</v>
      </c>
      <c r="F45" s="92">
        <v>6</v>
      </c>
      <c r="G45" s="111">
        <v>0</v>
      </c>
      <c r="H45" s="117">
        <f t="shared" si="13"/>
        <v>1</v>
      </c>
      <c r="I45" s="92">
        <f t="shared" si="20"/>
        <v>9</v>
      </c>
      <c r="J45" s="111">
        <f t="shared" si="21"/>
        <v>0</v>
      </c>
      <c r="K45" s="117">
        <f t="shared" si="22"/>
        <v>1</v>
      </c>
      <c r="L45" s="42" t="s">
        <v>49</v>
      </c>
      <c r="M45" s="92">
        <v>4</v>
      </c>
      <c r="N45" s="111">
        <v>0</v>
      </c>
      <c r="O45" s="123">
        <f t="shared" si="17"/>
        <v>1</v>
      </c>
      <c r="P45" s="132"/>
      <c r="Q45" s="40"/>
      <c r="R45" s="70" t="str">
        <f t="shared" si="18"/>
        <v>-</v>
      </c>
      <c r="S45" s="42" t="s">
        <v>49</v>
      </c>
      <c r="T45" s="82">
        <f t="shared" si="0"/>
        <v>13</v>
      </c>
      <c r="U45" s="83">
        <f t="shared" si="1"/>
        <v>0</v>
      </c>
      <c r="V45" s="84">
        <f t="shared" si="2"/>
        <v>13</v>
      </c>
      <c r="W45" s="76">
        <f t="shared" si="19"/>
        <v>0</v>
      </c>
      <c r="X45" s="70">
        <f t="shared" si="3"/>
        <v>1</v>
      </c>
    </row>
    <row r="46" spans="1:24" ht="24" customHeight="1">
      <c r="A46" s="59"/>
      <c r="B46" s="108" t="s">
        <v>36</v>
      </c>
      <c r="C46" s="92">
        <v>5</v>
      </c>
      <c r="D46" s="111">
        <v>0</v>
      </c>
      <c r="E46" s="117">
        <f t="shared" si="12"/>
        <v>1</v>
      </c>
      <c r="F46" s="92">
        <v>5</v>
      </c>
      <c r="G46" s="111">
        <v>0</v>
      </c>
      <c r="H46" s="117">
        <f t="shared" si="13"/>
        <v>1</v>
      </c>
      <c r="I46" s="92">
        <f t="shared" si="20"/>
        <v>10</v>
      </c>
      <c r="J46" s="111">
        <f t="shared" si="21"/>
        <v>0</v>
      </c>
      <c r="K46" s="117">
        <f t="shared" si="22"/>
        <v>1</v>
      </c>
      <c r="L46" s="42" t="s">
        <v>36</v>
      </c>
      <c r="M46" s="92">
        <v>3</v>
      </c>
      <c r="N46" s="111">
        <v>0</v>
      </c>
      <c r="O46" s="123">
        <f t="shared" si="17"/>
        <v>1</v>
      </c>
      <c r="P46" s="132"/>
      <c r="Q46" s="40"/>
      <c r="R46" s="70" t="str">
        <f t="shared" si="18"/>
        <v>-</v>
      </c>
      <c r="S46" s="42" t="s">
        <v>36</v>
      </c>
      <c r="T46" s="82">
        <f t="shared" si="0"/>
        <v>13</v>
      </c>
      <c r="U46" s="83">
        <f t="shared" si="1"/>
        <v>0</v>
      </c>
      <c r="V46" s="84">
        <f t="shared" si="2"/>
        <v>13</v>
      </c>
      <c r="W46" s="76">
        <f t="shared" si="19"/>
        <v>0</v>
      </c>
      <c r="X46" s="70">
        <f t="shared" si="3"/>
        <v>1</v>
      </c>
    </row>
    <row r="47" spans="1:24" ht="24" customHeight="1">
      <c r="A47" s="59"/>
      <c r="B47" s="108" t="s">
        <v>38</v>
      </c>
      <c r="C47" s="92">
        <v>3</v>
      </c>
      <c r="D47" s="111">
        <v>0</v>
      </c>
      <c r="E47" s="117">
        <f t="shared" si="12"/>
        <v>1</v>
      </c>
      <c r="F47" s="92">
        <v>1</v>
      </c>
      <c r="G47" s="111">
        <v>0</v>
      </c>
      <c r="H47" s="117">
        <f t="shared" si="13"/>
        <v>1</v>
      </c>
      <c r="I47" s="92">
        <f t="shared" si="20"/>
        <v>4</v>
      </c>
      <c r="J47" s="111">
        <f t="shared" si="21"/>
        <v>0</v>
      </c>
      <c r="K47" s="117">
        <f t="shared" si="22"/>
        <v>1</v>
      </c>
      <c r="L47" s="42" t="s">
        <v>38</v>
      </c>
      <c r="M47" s="92">
        <v>1</v>
      </c>
      <c r="N47" s="111">
        <v>0</v>
      </c>
      <c r="O47" s="123">
        <f t="shared" si="17"/>
        <v>1</v>
      </c>
      <c r="P47" s="132"/>
      <c r="Q47" s="40"/>
      <c r="R47" s="70" t="str">
        <f t="shared" si="18"/>
        <v>-</v>
      </c>
      <c r="S47" s="42" t="s">
        <v>38</v>
      </c>
      <c r="T47" s="82">
        <f t="shared" si="0"/>
        <v>5</v>
      </c>
      <c r="U47" s="83">
        <f t="shared" si="1"/>
        <v>0</v>
      </c>
      <c r="V47" s="84">
        <f t="shared" si="2"/>
        <v>5</v>
      </c>
      <c r="W47" s="76">
        <f t="shared" si="19"/>
        <v>0</v>
      </c>
      <c r="X47" s="70">
        <f t="shared" si="3"/>
        <v>1</v>
      </c>
    </row>
    <row r="48" spans="1:24" ht="24" customHeight="1">
      <c r="A48" s="59"/>
      <c r="B48" s="108" t="s">
        <v>40</v>
      </c>
      <c r="C48" s="92">
        <v>6</v>
      </c>
      <c r="D48" s="111">
        <v>0</v>
      </c>
      <c r="E48" s="117">
        <f t="shared" si="12"/>
        <v>1</v>
      </c>
      <c r="F48" s="92">
        <v>3</v>
      </c>
      <c r="G48" s="111">
        <v>0</v>
      </c>
      <c r="H48" s="117">
        <f t="shared" si="13"/>
        <v>1</v>
      </c>
      <c r="I48" s="92">
        <f t="shared" si="20"/>
        <v>9</v>
      </c>
      <c r="J48" s="111">
        <f t="shared" si="21"/>
        <v>0</v>
      </c>
      <c r="K48" s="117">
        <f t="shared" si="22"/>
        <v>1</v>
      </c>
      <c r="L48" s="42" t="s">
        <v>40</v>
      </c>
      <c r="M48" s="92">
        <v>6</v>
      </c>
      <c r="N48" s="111">
        <v>0</v>
      </c>
      <c r="O48" s="123">
        <f t="shared" si="17"/>
        <v>1</v>
      </c>
      <c r="P48" s="132"/>
      <c r="Q48" s="40"/>
      <c r="R48" s="70" t="str">
        <f t="shared" si="18"/>
        <v>-</v>
      </c>
      <c r="S48" s="42" t="s">
        <v>40</v>
      </c>
      <c r="T48" s="82">
        <f t="shared" si="0"/>
        <v>15</v>
      </c>
      <c r="U48" s="83">
        <f t="shared" si="1"/>
        <v>0</v>
      </c>
      <c r="V48" s="84">
        <f t="shared" si="2"/>
        <v>15</v>
      </c>
      <c r="W48" s="76">
        <f t="shared" si="19"/>
        <v>0</v>
      </c>
      <c r="X48" s="70">
        <f t="shared" si="3"/>
        <v>1</v>
      </c>
    </row>
    <row r="49" spans="1:24" ht="24" customHeight="1">
      <c r="A49" s="59"/>
      <c r="B49" s="108" t="s">
        <v>42</v>
      </c>
      <c r="C49" s="92">
        <v>0</v>
      </c>
      <c r="D49" s="111">
        <v>0</v>
      </c>
      <c r="E49" s="117" t="str">
        <f t="shared" si="12"/>
        <v>-</v>
      </c>
      <c r="F49" s="92">
        <v>0</v>
      </c>
      <c r="G49" s="111">
        <v>0</v>
      </c>
      <c r="H49" s="117" t="str">
        <f t="shared" si="13"/>
        <v>-</v>
      </c>
      <c r="I49" s="92">
        <f t="shared" si="20"/>
        <v>0</v>
      </c>
      <c r="J49" s="111">
        <f t="shared" si="21"/>
        <v>0</v>
      </c>
      <c r="K49" s="117" t="str">
        <f t="shared" si="22"/>
        <v>-</v>
      </c>
      <c r="L49" s="42" t="s">
        <v>42</v>
      </c>
      <c r="M49" s="92">
        <v>0</v>
      </c>
      <c r="N49" s="111">
        <v>0</v>
      </c>
      <c r="O49" s="123" t="str">
        <f t="shared" si="17"/>
        <v>-</v>
      </c>
      <c r="P49" s="132"/>
      <c r="Q49" s="40"/>
      <c r="R49" s="70" t="str">
        <f t="shared" si="18"/>
        <v>-</v>
      </c>
      <c r="S49" s="42" t="s">
        <v>42</v>
      </c>
      <c r="T49" s="82">
        <f t="shared" si="0"/>
        <v>0</v>
      </c>
      <c r="U49" s="83">
        <f t="shared" si="1"/>
        <v>0</v>
      </c>
      <c r="V49" s="84">
        <f t="shared" si="2"/>
        <v>0</v>
      </c>
      <c r="W49" s="76">
        <f t="shared" si="19"/>
        <v>0</v>
      </c>
      <c r="X49" s="70">
        <f t="shared" si="3"/>
        <v>1</v>
      </c>
    </row>
    <row r="50" spans="1:41" s="10" customFormat="1" ht="24" customHeight="1">
      <c r="A50" s="39" t="s">
        <v>47</v>
      </c>
      <c r="B50" s="109"/>
      <c r="C50" s="94">
        <f>SUM(C28:C49)</f>
        <v>399</v>
      </c>
      <c r="D50" s="113">
        <f>SUM(D28:D49)</f>
        <v>0</v>
      </c>
      <c r="E50" s="119">
        <f t="shared" si="12"/>
        <v>1</v>
      </c>
      <c r="F50" s="94">
        <f>SUM(F28:F49)</f>
        <v>324</v>
      </c>
      <c r="G50" s="113">
        <f>SUM(G28:G49)</f>
        <v>1</v>
      </c>
      <c r="H50" s="119">
        <f t="shared" si="13"/>
        <v>0.9969135802469136</v>
      </c>
      <c r="I50" s="93">
        <f t="shared" si="20"/>
        <v>723</v>
      </c>
      <c r="J50" s="112">
        <f t="shared" si="21"/>
        <v>1</v>
      </c>
      <c r="K50" s="118">
        <f t="shared" si="22"/>
        <v>0.9986168741355463</v>
      </c>
      <c r="L50" s="96" t="s">
        <v>47</v>
      </c>
      <c r="M50" s="94">
        <f>SUM(M28:M49)</f>
        <v>268</v>
      </c>
      <c r="N50" s="113">
        <f>SUM(N28:N49)</f>
        <v>1</v>
      </c>
      <c r="O50" s="147">
        <f t="shared" si="17"/>
        <v>0.996268656716418</v>
      </c>
      <c r="P50" s="135">
        <f>SUM(P28:P49)</f>
        <v>0</v>
      </c>
      <c r="Q50" s="136">
        <f>SUM(Q28:Q49)</f>
        <v>0</v>
      </c>
      <c r="R50" s="71" t="str">
        <f t="shared" si="18"/>
        <v>-</v>
      </c>
      <c r="S50" s="96" t="s">
        <v>47</v>
      </c>
      <c r="T50" s="88">
        <f>SUM(T28:T49)</f>
        <v>991</v>
      </c>
      <c r="U50" s="86">
        <f t="shared" si="1"/>
        <v>2</v>
      </c>
      <c r="V50" s="87">
        <f t="shared" si="2"/>
        <v>989</v>
      </c>
      <c r="W50" s="77">
        <f t="shared" si="19"/>
        <v>0.0020181634712411706</v>
      </c>
      <c r="X50" s="71">
        <f t="shared" si="3"/>
        <v>0.9979818365287588</v>
      </c>
      <c r="Y50" s="126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127"/>
      <c r="AN50" s="9"/>
      <c r="AO50" s="9"/>
    </row>
    <row r="51" spans="1:41" s="81" customFormat="1" ht="41.25" customHeight="1" thickBot="1">
      <c r="A51" s="140" t="s">
        <v>85</v>
      </c>
      <c r="B51" s="141"/>
      <c r="C51" s="142">
        <f aca="true" t="shared" si="23" ref="C51:Q51">C27+C50</f>
        <v>622</v>
      </c>
      <c r="D51" s="138">
        <f t="shared" si="23"/>
        <v>0</v>
      </c>
      <c r="E51" s="143">
        <f t="shared" si="12"/>
        <v>1</v>
      </c>
      <c r="F51" s="142">
        <f>F27+F50</f>
        <v>495</v>
      </c>
      <c r="G51" s="138">
        <f t="shared" si="23"/>
        <v>1</v>
      </c>
      <c r="H51" s="143">
        <f t="shared" si="13"/>
        <v>0.997979797979798</v>
      </c>
      <c r="I51" s="130">
        <f t="shared" si="20"/>
        <v>1117</v>
      </c>
      <c r="J51" s="131">
        <f t="shared" si="21"/>
        <v>1</v>
      </c>
      <c r="K51" s="146">
        <f t="shared" si="22"/>
        <v>0.999104744852283</v>
      </c>
      <c r="L51" s="97" t="s">
        <v>85</v>
      </c>
      <c r="M51" s="142">
        <f t="shared" si="23"/>
        <v>448</v>
      </c>
      <c r="N51" s="138">
        <f t="shared" si="23"/>
        <v>1</v>
      </c>
      <c r="O51" s="148">
        <f t="shared" si="17"/>
        <v>0.9977678571428571</v>
      </c>
      <c r="P51" s="137">
        <f t="shared" si="23"/>
        <v>0</v>
      </c>
      <c r="Q51" s="139">
        <f t="shared" si="23"/>
        <v>0</v>
      </c>
      <c r="R51" s="79" t="str">
        <f t="shared" si="18"/>
        <v>-</v>
      </c>
      <c r="S51" s="97" t="s">
        <v>85</v>
      </c>
      <c r="T51" s="89">
        <f>T27+T50</f>
        <v>1565</v>
      </c>
      <c r="U51" s="90">
        <f t="shared" si="1"/>
        <v>2</v>
      </c>
      <c r="V51" s="91">
        <f t="shared" si="2"/>
        <v>1563</v>
      </c>
      <c r="W51" s="78">
        <f t="shared" si="19"/>
        <v>0.0012779552715654952</v>
      </c>
      <c r="X51" s="79">
        <f t="shared" si="3"/>
        <v>0.9987220447284345</v>
      </c>
      <c r="Y51" s="128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J51" s="80"/>
      <c r="AK51" s="80"/>
      <c r="AL51" s="80"/>
      <c r="AM51" s="129"/>
      <c r="AN51" s="80"/>
      <c r="AO51" s="80"/>
    </row>
    <row r="53" spans="6:18" ht="16.5">
      <c r="F53" s="4"/>
      <c r="G53" s="2"/>
      <c r="H53" s="121"/>
      <c r="I53" s="2"/>
      <c r="J53" s="2"/>
      <c r="K53" s="121"/>
      <c r="M53" s="2"/>
      <c r="N53" s="5"/>
      <c r="O53" s="145"/>
      <c r="P53" s="2"/>
      <c r="R53" s="5"/>
    </row>
    <row r="54" spans="6:18" ht="16.5">
      <c r="F54" s="6"/>
      <c r="G54" s="7"/>
      <c r="H54" s="121"/>
      <c r="I54" s="7"/>
      <c r="J54" s="7"/>
      <c r="K54" s="121"/>
      <c r="M54" s="7"/>
      <c r="N54" s="7"/>
      <c r="O54" s="121"/>
      <c r="P54" s="2"/>
      <c r="R54" s="7"/>
    </row>
    <row r="55" spans="6:18" ht="16.5">
      <c r="F55" s="6"/>
      <c r="G55" s="7"/>
      <c r="H55" s="121"/>
      <c r="I55" s="7"/>
      <c r="J55" s="7"/>
      <c r="K55" s="121"/>
      <c r="M55" s="7"/>
      <c r="N55" s="7"/>
      <c r="O55" s="121"/>
      <c r="P55" s="2"/>
      <c r="R55" s="7"/>
    </row>
    <row r="56" spans="6:18" ht="16.5">
      <c r="F56" s="6"/>
      <c r="G56" s="2"/>
      <c r="H56" s="121"/>
      <c r="I56" s="2"/>
      <c r="J56" s="2"/>
      <c r="K56" s="121"/>
      <c r="M56" s="2"/>
      <c r="N56" s="2"/>
      <c r="O56" s="121"/>
      <c r="P56" s="2"/>
      <c r="R56" s="2"/>
    </row>
    <row r="57" spans="6:18" ht="16.5">
      <c r="F57" s="6"/>
      <c r="G57" s="2"/>
      <c r="H57" s="121"/>
      <c r="I57" s="2"/>
      <c r="J57" s="2"/>
      <c r="K57" s="121"/>
      <c r="M57" s="2"/>
      <c r="N57" s="2"/>
      <c r="O57" s="121"/>
      <c r="P57" s="2"/>
      <c r="R57" s="2"/>
    </row>
    <row r="58" spans="6:18" ht="16.5">
      <c r="F58" s="8"/>
      <c r="G58" s="2"/>
      <c r="H58" s="121"/>
      <c r="I58" s="2"/>
      <c r="J58" s="2"/>
      <c r="K58" s="121"/>
      <c r="M58" s="2"/>
      <c r="N58" s="2"/>
      <c r="O58" s="121"/>
      <c r="P58" s="2"/>
      <c r="R58" s="2"/>
    </row>
    <row r="59" spans="6:18" ht="16.5">
      <c r="F59" s="6"/>
      <c r="G59" s="2"/>
      <c r="H59" s="121"/>
      <c r="I59" s="2"/>
      <c r="J59" s="2"/>
      <c r="K59" s="121"/>
      <c r="M59" s="2"/>
      <c r="N59" s="2"/>
      <c r="O59" s="121"/>
      <c r="P59" s="2"/>
      <c r="R59" s="2"/>
    </row>
    <row r="60" spans="6:18" ht="16.5">
      <c r="F60" s="6"/>
      <c r="G60" s="2"/>
      <c r="H60" s="121"/>
      <c r="I60" s="2"/>
      <c r="J60" s="2"/>
      <c r="K60" s="121"/>
      <c r="M60" s="2"/>
      <c r="N60" s="2"/>
      <c r="O60" s="121"/>
      <c r="P60" s="2"/>
      <c r="R60" s="2"/>
    </row>
    <row r="61" spans="6:18" ht="16.5">
      <c r="F61" s="6"/>
      <c r="G61" s="2"/>
      <c r="H61" s="121"/>
      <c r="I61" s="2"/>
      <c r="J61" s="2"/>
      <c r="K61" s="121"/>
      <c r="M61" s="2"/>
      <c r="N61" s="2"/>
      <c r="O61" s="121"/>
      <c r="P61" s="2"/>
      <c r="R61" s="2"/>
    </row>
    <row r="62" spans="6:18" ht="16.5">
      <c r="F62" s="6"/>
      <c r="G62" s="2"/>
      <c r="H62" s="121"/>
      <c r="I62" s="2"/>
      <c r="J62" s="2"/>
      <c r="K62" s="121"/>
      <c r="M62" s="2"/>
      <c r="N62" s="2"/>
      <c r="O62" s="121"/>
      <c r="P62" s="2"/>
      <c r="R62" s="2"/>
    </row>
    <row r="63" spans="6:18" ht="16.5">
      <c r="F63" s="6"/>
      <c r="G63" s="2"/>
      <c r="H63" s="121"/>
      <c r="I63" s="2"/>
      <c r="J63" s="2"/>
      <c r="K63" s="121"/>
      <c r="M63" s="2"/>
      <c r="N63" s="2"/>
      <c r="O63" s="121"/>
      <c r="P63" s="2"/>
      <c r="R63" s="2"/>
    </row>
    <row r="64" spans="6:18" ht="16.5">
      <c r="F64" s="6"/>
      <c r="G64" s="2"/>
      <c r="H64" s="121"/>
      <c r="I64" s="2"/>
      <c r="J64" s="2"/>
      <c r="K64" s="121"/>
      <c r="M64" s="2"/>
      <c r="N64" s="2"/>
      <c r="O64" s="121"/>
      <c r="P64" s="2"/>
      <c r="R64" s="2"/>
    </row>
    <row r="65" spans="6:18" ht="16.5">
      <c r="F65" s="6"/>
      <c r="G65" s="2"/>
      <c r="H65" s="121"/>
      <c r="I65" s="2"/>
      <c r="J65" s="2"/>
      <c r="K65" s="121"/>
      <c r="M65" s="2"/>
      <c r="N65" s="2"/>
      <c r="O65" s="121"/>
      <c r="P65" s="2"/>
      <c r="R65" s="2"/>
    </row>
    <row r="66" spans="6:18" ht="16.5">
      <c r="F66" s="6"/>
      <c r="G66" s="2"/>
      <c r="H66" s="121"/>
      <c r="I66" s="2"/>
      <c r="J66" s="2"/>
      <c r="K66" s="121"/>
      <c r="M66" s="2"/>
      <c r="N66" s="2"/>
      <c r="O66" s="121"/>
      <c r="P66" s="2"/>
      <c r="R66" s="2"/>
    </row>
    <row r="67" spans="6:18" ht="16.5">
      <c r="F67" s="6"/>
      <c r="G67" s="2"/>
      <c r="H67" s="121"/>
      <c r="I67" s="2"/>
      <c r="J67" s="2"/>
      <c r="K67" s="121"/>
      <c r="M67" s="2"/>
      <c r="N67" s="2"/>
      <c r="O67" s="121"/>
      <c r="P67" s="2"/>
      <c r="R67" s="2"/>
    </row>
    <row r="68" spans="6:18" ht="16.5">
      <c r="F68" s="6"/>
      <c r="G68" s="2"/>
      <c r="H68" s="121"/>
      <c r="I68" s="2"/>
      <c r="J68" s="2"/>
      <c r="K68" s="121"/>
      <c r="M68" s="2"/>
      <c r="N68" s="2"/>
      <c r="O68" s="121"/>
      <c r="P68" s="2"/>
      <c r="R68" s="2"/>
    </row>
    <row r="69" spans="6:18" ht="16.5">
      <c r="F69" s="6"/>
      <c r="G69" s="2"/>
      <c r="H69" s="121"/>
      <c r="I69" s="2"/>
      <c r="J69" s="2"/>
      <c r="K69" s="121"/>
      <c r="M69" s="2"/>
      <c r="N69" s="2"/>
      <c r="O69" s="121"/>
      <c r="P69" s="2"/>
      <c r="R69" s="2"/>
    </row>
  </sheetData>
  <sheetProtection/>
  <mergeCells count="2">
    <mergeCell ref="A1:W1"/>
    <mergeCell ref="AD1:AM2"/>
  </mergeCells>
  <conditionalFormatting sqref="AH5:AH27">
    <cfRule type="cellIs" priority="4" dxfId="1" operator="lessThan" stopIfTrue="1">
      <formula>$AH$4</formula>
    </cfRule>
  </conditionalFormatting>
  <conditionalFormatting sqref="AM27">
    <cfRule type="cellIs" priority="5" dxfId="1" operator="lessThan" stopIfTrue="1">
      <formula>$AM$4</formula>
    </cfRule>
  </conditionalFormatting>
  <conditionalFormatting sqref="AM5:AM26">
    <cfRule type="cellIs" priority="8" dxfId="0" operator="lessThan" stopIfTrue="1">
      <formula>$AM$4</formula>
    </cfRule>
  </conditionalFormatting>
  <printOptions horizontalCentered="1"/>
  <pageMargins left="0.2362204724409449" right="0.2362204724409449" top="0.3937007874015748" bottom="0.4724409448818898" header="0.2755905511811024" footer="0.1968503937007874"/>
  <pageSetup horizontalDpi="600" verticalDpi="600" orientation="landscape" paperSize="8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N47"/>
  <sheetViews>
    <sheetView view="pageBreakPreview" zoomScale="50" zoomScaleSheetLayoutView="50" zoomScalePageLayoutView="0" workbookViewId="0" topLeftCell="A1">
      <selection activeCell="V16" sqref="V16"/>
    </sheetView>
  </sheetViews>
  <sheetFormatPr defaultColWidth="9.00390625" defaultRowHeight="16.5"/>
  <cols>
    <col min="1" max="1" width="6.50390625" style="26" bestFit="1" customWidth="1"/>
    <col min="2" max="2" width="9.25390625" style="26" customWidth="1"/>
    <col min="3" max="10" width="9.375" style="26" customWidth="1"/>
    <col min="11" max="12" width="10.25390625" style="26" customWidth="1"/>
    <col min="13" max="13" width="11.75390625" style="26" customWidth="1"/>
    <col min="14" max="14" width="9.375" style="26" customWidth="1"/>
    <col min="15" max="15" width="1.75390625" style="26" customWidth="1"/>
    <col min="16" max="16384" width="8.875" style="26" customWidth="1"/>
  </cols>
  <sheetData>
    <row r="1" spans="1:14" s="22" customFormat="1" ht="28.5" customHeight="1">
      <c r="A1" s="175" t="s">
        <v>52</v>
      </c>
      <c r="B1" s="176"/>
      <c r="C1" s="176"/>
      <c r="D1" s="176"/>
      <c r="E1" s="176"/>
      <c r="F1" s="176"/>
      <c r="G1" s="177"/>
      <c r="H1" s="177"/>
      <c r="I1" s="177"/>
      <c r="J1" s="177"/>
      <c r="K1" s="177"/>
      <c r="L1" s="177"/>
      <c r="M1" s="177"/>
      <c r="N1" s="177"/>
    </row>
    <row r="2" spans="1:14" s="22" customFormat="1" ht="18" customHeight="1" thickBot="1">
      <c r="A2" s="102"/>
      <c r="B2" s="100"/>
      <c r="C2" s="100"/>
      <c r="D2" s="100"/>
      <c r="E2" s="100"/>
      <c r="F2" s="100"/>
      <c r="G2" s="101"/>
      <c r="H2" s="101"/>
      <c r="I2" s="101"/>
      <c r="J2" s="101"/>
      <c r="K2" s="101"/>
      <c r="L2" s="101"/>
      <c r="M2" s="101"/>
      <c r="N2" s="106" t="s">
        <v>108</v>
      </c>
    </row>
    <row r="3" spans="1:14" s="22" customFormat="1" ht="60" customHeight="1">
      <c r="A3" s="32" t="s">
        <v>53</v>
      </c>
      <c r="B3" s="33" t="s">
        <v>0</v>
      </c>
      <c r="C3" s="33" t="s">
        <v>54</v>
      </c>
      <c r="D3" s="33" t="s">
        <v>55</v>
      </c>
      <c r="E3" s="33" t="s">
        <v>56</v>
      </c>
      <c r="F3" s="33" t="s">
        <v>57</v>
      </c>
      <c r="G3" s="33" t="s">
        <v>58</v>
      </c>
      <c r="H3" s="33" t="s">
        <v>59</v>
      </c>
      <c r="I3" s="33" t="s">
        <v>60</v>
      </c>
      <c r="J3" s="33" t="s">
        <v>61</v>
      </c>
      <c r="K3" s="33" t="s">
        <v>62</v>
      </c>
      <c r="L3" s="33" t="s">
        <v>90</v>
      </c>
      <c r="M3" s="33" t="s">
        <v>107</v>
      </c>
      <c r="N3" s="66" t="s">
        <v>7</v>
      </c>
    </row>
    <row r="4" spans="1:14" s="22" customFormat="1" ht="38.25" customHeight="1">
      <c r="A4" s="34" t="s">
        <v>1</v>
      </c>
      <c r="B4" s="23">
        <v>422</v>
      </c>
      <c r="C4" s="31">
        <v>1066</v>
      </c>
      <c r="D4" s="31">
        <v>1649</v>
      </c>
      <c r="E4" s="31">
        <v>2485</v>
      </c>
      <c r="F4" s="31">
        <v>4060</v>
      </c>
      <c r="G4" s="31">
        <v>3615</v>
      </c>
      <c r="H4" s="31">
        <v>2836</v>
      </c>
      <c r="I4" s="31">
        <v>3518</v>
      </c>
      <c r="J4" s="31">
        <v>3042</v>
      </c>
      <c r="K4" s="31">
        <v>2854</v>
      </c>
      <c r="L4" s="31">
        <v>5769</v>
      </c>
      <c r="M4" s="31">
        <f>'統計表 '!T51</f>
        <v>1565</v>
      </c>
      <c r="N4" s="67">
        <f>SUM(B4:M4)</f>
        <v>32881</v>
      </c>
    </row>
    <row r="5" spans="1:14" s="22" customFormat="1" ht="38.25" customHeight="1" thickBot="1">
      <c r="A5" s="35" t="s">
        <v>2</v>
      </c>
      <c r="B5" s="24">
        <v>422</v>
      </c>
      <c r="C5" s="25">
        <v>1066</v>
      </c>
      <c r="D5" s="25">
        <v>1649</v>
      </c>
      <c r="E5" s="25">
        <v>2485</v>
      </c>
      <c r="F5" s="25">
        <v>4060</v>
      </c>
      <c r="G5" s="25">
        <v>3615</v>
      </c>
      <c r="H5" s="25">
        <v>2836</v>
      </c>
      <c r="I5" s="25">
        <v>3518</v>
      </c>
      <c r="J5" s="25">
        <v>3042</v>
      </c>
      <c r="K5" s="25">
        <v>2854</v>
      </c>
      <c r="L5" s="25">
        <v>5767</v>
      </c>
      <c r="M5" s="25">
        <f>'統計表 '!V51</f>
        <v>1563</v>
      </c>
      <c r="N5" s="68">
        <f>SUM(B5:M5)</f>
        <v>32877</v>
      </c>
    </row>
    <row r="6" ht="23.25" customHeight="1"/>
    <row r="19" ht="42" customHeight="1"/>
    <row r="20" s="3" customFormat="1" ht="39" customHeight="1"/>
    <row r="21" spans="1:8" s="3" customFormat="1" ht="32.25" customHeight="1">
      <c r="A21" s="178"/>
      <c r="B21" s="179"/>
      <c r="C21" s="179"/>
      <c r="D21" s="179"/>
      <c r="E21" s="179"/>
      <c r="F21" s="179"/>
      <c r="G21" s="179"/>
      <c r="H21" s="179"/>
    </row>
    <row r="22" spans="1:8" s="3" customFormat="1" ht="15" customHeight="1">
      <c r="A22" s="51"/>
      <c r="B22" s="51"/>
      <c r="C22" s="51"/>
      <c r="D22" s="51"/>
      <c r="E22" s="51"/>
      <c r="F22" s="51"/>
      <c r="G22" s="5"/>
      <c r="H22" s="51"/>
    </row>
    <row r="23" spans="1:8" s="3" customFormat="1" ht="15" customHeight="1">
      <c r="A23" s="52"/>
      <c r="B23" s="53"/>
      <c r="C23" s="54"/>
      <c r="D23" s="54"/>
      <c r="E23" s="54"/>
      <c r="F23" s="54"/>
      <c r="G23" s="54"/>
      <c r="H23" s="54"/>
    </row>
    <row r="24" spans="1:8" s="3" customFormat="1" ht="15" customHeight="1">
      <c r="A24" s="52"/>
      <c r="B24" s="53"/>
      <c r="C24" s="54"/>
      <c r="D24" s="54"/>
      <c r="E24" s="54"/>
      <c r="F24" s="54"/>
      <c r="G24" s="54"/>
      <c r="H24" s="54"/>
    </row>
    <row r="25" spans="1:8" s="3" customFormat="1" ht="15" customHeight="1">
      <c r="A25" s="52"/>
      <c r="B25" s="53"/>
      <c r="C25" s="54"/>
      <c r="D25" s="54"/>
      <c r="E25" s="54"/>
      <c r="F25" s="54"/>
      <c r="G25" s="54"/>
      <c r="H25" s="54"/>
    </row>
    <row r="26" spans="1:8" s="3" customFormat="1" ht="15" customHeight="1">
      <c r="A26" s="52"/>
      <c r="B26" s="53"/>
      <c r="C26" s="54"/>
      <c r="D26" s="54"/>
      <c r="E26" s="54"/>
      <c r="F26" s="54"/>
      <c r="G26" s="54"/>
      <c r="H26" s="54"/>
    </row>
    <row r="27" spans="1:8" s="3" customFormat="1" ht="15" customHeight="1">
      <c r="A27" s="52"/>
      <c r="B27" s="53"/>
      <c r="C27" s="54"/>
      <c r="D27" s="54"/>
      <c r="E27" s="54"/>
      <c r="F27" s="54"/>
      <c r="G27" s="54"/>
      <c r="H27" s="54"/>
    </row>
    <row r="28" spans="1:8" s="3" customFormat="1" ht="15" customHeight="1">
      <c r="A28" s="52"/>
      <c r="B28" s="53"/>
      <c r="C28" s="54"/>
      <c r="D28" s="54"/>
      <c r="E28" s="54"/>
      <c r="F28" s="54"/>
      <c r="G28" s="54"/>
      <c r="H28" s="54"/>
    </row>
    <row r="29" spans="1:8" s="3" customFormat="1" ht="19.5" customHeight="1">
      <c r="A29" s="52"/>
      <c r="B29" s="53"/>
      <c r="C29" s="54"/>
      <c r="D29" s="54"/>
      <c r="E29" s="54"/>
      <c r="F29" s="54"/>
      <c r="G29" s="54"/>
      <c r="H29" s="54"/>
    </row>
    <row r="30" spans="1:8" s="3" customFormat="1" ht="15" customHeight="1">
      <c r="A30" s="52"/>
      <c r="B30" s="53"/>
      <c r="C30" s="54"/>
      <c r="D30" s="54"/>
      <c r="E30" s="54"/>
      <c r="F30" s="54"/>
      <c r="G30" s="54"/>
      <c r="H30" s="54"/>
    </row>
    <row r="31" spans="1:8" s="3" customFormat="1" ht="16.5">
      <c r="A31" s="2"/>
      <c r="B31" s="55"/>
      <c r="C31" s="55"/>
      <c r="D31" s="11"/>
      <c r="E31" s="11"/>
      <c r="F31" s="2"/>
      <c r="G31" s="2"/>
      <c r="H31" s="2"/>
    </row>
    <row r="32" spans="2:5" s="3" customFormat="1" ht="16.5">
      <c r="B32" s="16"/>
      <c r="C32" s="16"/>
      <c r="D32" s="27"/>
      <c r="E32" s="27"/>
    </row>
    <row r="33" spans="2:5" s="3" customFormat="1" ht="16.5">
      <c r="B33" s="16"/>
      <c r="C33" s="16"/>
      <c r="D33" s="27"/>
      <c r="E33" s="27"/>
    </row>
    <row r="34" spans="2:5" s="3" customFormat="1" ht="16.5">
      <c r="B34" s="16"/>
      <c r="C34" s="16"/>
      <c r="D34" s="27"/>
      <c r="E34" s="27"/>
    </row>
    <row r="35" spans="2:5" s="3" customFormat="1" ht="16.5">
      <c r="B35" s="16"/>
      <c r="C35" s="16"/>
      <c r="D35" s="27"/>
      <c r="E35" s="27"/>
    </row>
    <row r="36" spans="2:5" s="3" customFormat="1" ht="16.5">
      <c r="B36" s="16"/>
      <c r="C36" s="16"/>
      <c r="D36" s="27"/>
      <c r="E36" s="27"/>
    </row>
    <row r="37" spans="2:5" s="3" customFormat="1" ht="16.5">
      <c r="B37" s="16"/>
      <c r="C37" s="16"/>
      <c r="D37" s="27"/>
      <c r="E37" s="27"/>
    </row>
    <row r="38" spans="2:5" s="3" customFormat="1" ht="16.5">
      <c r="B38" s="16"/>
      <c r="C38" s="16"/>
      <c r="D38" s="27"/>
      <c r="E38" s="27"/>
    </row>
    <row r="39" spans="2:5" s="3" customFormat="1" ht="16.5">
      <c r="B39" s="16"/>
      <c r="C39" s="16"/>
      <c r="D39" s="27"/>
      <c r="E39" s="27"/>
    </row>
    <row r="40" spans="2:5" s="3" customFormat="1" ht="16.5">
      <c r="B40" s="16"/>
      <c r="C40" s="16"/>
      <c r="D40" s="27"/>
      <c r="E40" s="27"/>
    </row>
    <row r="41" spans="2:5" s="3" customFormat="1" ht="16.5">
      <c r="B41" s="16"/>
      <c r="C41" s="16"/>
      <c r="D41" s="27"/>
      <c r="E41" s="27"/>
    </row>
    <row r="42" spans="2:5" s="3" customFormat="1" ht="16.5">
      <c r="B42" s="16"/>
      <c r="C42" s="16"/>
      <c r="D42" s="27"/>
      <c r="E42" s="27"/>
    </row>
    <row r="43" spans="2:5" s="3" customFormat="1" ht="16.5">
      <c r="B43" s="16"/>
      <c r="C43" s="16"/>
      <c r="D43" s="27"/>
      <c r="E43" s="27"/>
    </row>
    <row r="44" spans="2:5" s="3" customFormat="1" ht="16.5">
      <c r="B44" s="16"/>
      <c r="C44" s="16"/>
      <c r="D44" s="27"/>
      <c r="E44" s="27"/>
    </row>
    <row r="45" spans="2:5" s="3" customFormat="1" ht="16.5">
      <c r="B45" s="16"/>
      <c r="C45" s="16"/>
      <c r="D45" s="27"/>
      <c r="E45" s="27"/>
    </row>
    <row r="46" ht="25.5" customHeight="1"/>
    <row r="47" spans="2:13" s="22" customFormat="1" ht="16.5">
      <c r="B47" s="28"/>
      <c r="G47" s="29"/>
      <c r="H47" s="29"/>
      <c r="I47" s="29"/>
      <c r="J47" s="29"/>
      <c r="K47" s="29"/>
      <c r="L47" s="29"/>
      <c r="M47" s="29"/>
    </row>
  </sheetData>
  <sheetProtection/>
  <mergeCells count="2">
    <mergeCell ref="A1:N1"/>
    <mergeCell ref="A21:H21"/>
  </mergeCells>
  <printOptions horizontalCentered="1"/>
  <pageMargins left="0.23" right="0.17" top="0.77" bottom="0.36" header="0.41" footer="0.17"/>
  <pageSetup horizontalDpi="600" verticalDpi="6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K28"/>
  <sheetViews>
    <sheetView view="pageBreakPreview" zoomScale="50" zoomScaleSheetLayoutView="50" zoomScalePageLayoutView="0" workbookViewId="0" topLeftCell="A1">
      <selection activeCell="N15" sqref="N15"/>
    </sheetView>
  </sheetViews>
  <sheetFormatPr defaultColWidth="9.00390625" defaultRowHeight="16.5"/>
  <cols>
    <col min="1" max="1" width="8.25390625" style="26" customWidth="1"/>
    <col min="2" max="2" width="24.50390625" style="26" customWidth="1"/>
    <col min="3" max="7" width="10.50390625" style="26" customWidth="1"/>
    <col min="8" max="8" width="13.125" style="26" customWidth="1"/>
    <col min="9" max="9" width="6.50390625" style="26" customWidth="1"/>
    <col min="10" max="10" width="13.125" style="26" customWidth="1"/>
    <col min="11" max="11" width="11.75390625" style="26" customWidth="1"/>
    <col min="12" max="12" width="9.375" style="26" customWidth="1"/>
    <col min="13" max="16384" width="8.875" style="26" customWidth="1"/>
  </cols>
  <sheetData>
    <row r="1" spans="1:8" ht="33" customHeight="1">
      <c r="A1" s="169" t="s">
        <v>125</v>
      </c>
      <c r="B1" s="179"/>
      <c r="C1" s="179"/>
      <c r="D1" s="179"/>
      <c r="E1" s="179"/>
      <c r="F1" s="179"/>
      <c r="G1" s="179"/>
      <c r="H1" s="179"/>
    </row>
    <row r="2" spans="1:8" s="3" customFormat="1" ht="15.75" customHeight="1" thickBot="1">
      <c r="A2" s="98"/>
      <c r="B2" s="99"/>
      <c r="C2" s="99"/>
      <c r="D2" s="99"/>
      <c r="E2" s="99"/>
      <c r="F2" s="99"/>
      <c r="G2" s="99"/>
      <c r="H2" s="19" t="s">
        <v>108</v>
      </c>
    </row>
    <row r="3" spans="1:8" s="3" customFormat="1" ht="44.25" customHeight="1">
      <c r="A3" s="36"/>
      <c r="B3" s="103" t="s">
        <v>8</v>
      </c>
      <c r="C3" s="104" t="s">
        <v>94</v>
      </c>
      <c r="D3" s="104" t="s">
        <v>91</v>
      </c>
      <c r="E3" s="104" t="s">
        <v>92</v>
      </c>
      <c r="F3" s="104" t="s">
        <v>93</v>
      </c>
      <c r="G3" s="105" t="s">
        <v>6</v>
      </c>
      <c r="H3" s="66" t="s">
        <v>70</v>
      </c>
    </row>
    <row r="4" spans="1:8" s="3" customFormat="1" ht="45" customHeight="1">
      <c r="A4" s="39" t="s">
        <v>12</v>
      </c>
      <c r="B4" s="56" t="s">
        <v>121</v>
      </c>
      <c r="C4" s="40">
        <v>0</v>
      </c>
      <c r="D4" s="40">
        <v>0</v>
      </c>
      <c r="E4" s="40">
        <v>0</v>
      </c>
      <c r="F4" s="40">
        <v>0</v>
      </c>
      <c r="G4" s="40">
        <v>0</v>
      </c>
      <c r="H4" s="64">
        <v>0</v>
      </c>
    </row>
    <row r="5" spans="1:8" s="3" customFormat="1" ht="24" customHeight="1">
      <c r="A5" s="39"/>
      <c r="B5" s="56"/>
      <c r="C5" s="40"/>
      <c r="D5" s="40"/>
      <c r="E5" s="40"/>
      <c r="F5" s="40"/>
      <c r="G5" s="40"/>
      <c r="H5" s="64"/>
    </row>
    <row r="6" spans="1:8" s="3" customFormat="1" ht="24" customHeight="1">
      <c r="A6" s="39" t="s">
        <v>51</v>
      </c>
      <c r="B6" s="56" t="s">
        <v>48</v>
      </c>
      <c r="C6" s="40">
        <v>0</v>
      </c>
      <c r="D6" s="40">
        <f>VLOOKUP($B6,'統計表 '!$B$28:$Q$49,3,0)</f>
        <v>0</v>
      </c>
      <c r="E6" s="40">
        <f>VLOOKUP($B6,'統計表 '!$B$28:$Q$49,6,0)</f>
        <v>1</v>
      </c>
      <c r="F6" s="40">
        <f>VLOOKUP($B6,'統計表 '!$B$28:$Q$49,13,0)</f>
        <v>1</v>
      </c>
      <c r="G6" s="40">
        <f>VLOOKUP($B6,'統計表 '!$B$28:$Q$49,16,0)</f>
        <v>0</v>
      </c>
      <c r="H6" s="64">
        <f>C6+D6+E6+F6+G6</f>
        <v>2</v>
      </c>
    </row>
    <row r="7" spans="1:8" s="3" customFormat="1" ht="24" customHeight="1" thickBot="1">
      <c r="A7" s="43" t="s">
        <v>69</v>
      </c>
      <c r="B7" s="57"/>
      <c r="C7" s="58">
        <f aca="true" t="shared" si="0" ref="C7:H7">SUM(C4:C6)</f>
        <v>0</v>
      </c>
      <c r="D7" s="58">
        <f t="shared" si="0"/>
        <v>0</v>
      </c>
      <c r="E7" s="58">
        <f t="shared" si="0"/>
        <v>1</v>
      </c>
      <c r="F7" s="58">
        <f t="shared" si="0"/>
        <v>1</v>
      </c>
      <c r="G7" s="58">
        <f t="shared" si="0"/>
        <v>0</v>
      </c>
      <c r="H7" s="65">
        <f t="shared" si="0"/>
        <v>2</v>
      </c>
    </row>
    <row r="8" s="3" customFormat="1" ht="15" customHeight="1"/>
    <row r="9" spans="1:4" s="3" customFormat="1" ht="16.5">
      <c r="A9" s="16"/>
      <c r="B9" s="16"/>
      <c r="C9" s="27"/>
      <c r="D9" s="27"/>
    </row>
    <row r="10" spans="1:4" s="3" customFormat="1" ht="16.5">
      <c r="A10" s="16"/>
      <c r="B10" s="16"/>
      <c r="C10" s="27"/>
      <c r="D10" s="27"/>
    </row>
    <row r="11" spans="1:4" s="3" customFormat="1" ht="16.5">
      <c r="A11" s="16"/>
      <c r="B11" s="16"/>
      <c r="C11" s="27"/>
      <c r="D11" s="27"/>
    </row>
    <row r="12" spans="1:4" s="3" customFormat="1" ht="16.5">
      <c r="A12" s="16"/>
      <c r="B12" s="16"/>
      <c r="C12" s="27"/>
      <c r="D12" s="27"/>
    </row>
    <row r="13" spans="1:4" s="3" customFormat="1" ht="16.5">
      <c r="A13" s="16"/>
      <c r="B13" s="16"/>
      <c r="C13" s="27"/>
      <c r="D13" s="27"/>
    </row>
    <row r="14" spans="1:4" s="3" customFormat="1" ht="16.5">
      <c r="A14" s="16"/>
      <c r="B14" s="16"/>
      <c r="C14" s="27"/>
      <c r="D14" s="27"/>
    </row>
    <row r="15" spans="1:4" s="3" customFormat="1" ht="16.5">
      <c r="A15" s="16"/>
      <c r="B15" s="16"/>
      <c r="C15" s="27"/>
      <c r="D15" s="27"/>
    </row>
    <row r="16" spans="1:4" s="3" customFormat="1" ht="16.5">
      <c r="A16" s="16"/>
      <c r="B16" s="16"/>
      <c r="C16" s="27"/>
      <c r="D16" s="27"/>
    </row>
    <row r="17" spans="1:4" s="3" customFormat="1" ht="16.5">
      <c r="A17" s="16"/>
      <c r="B17" s="16"/>
      <c r="C17" s="27"/>
      <c r="D17" s="27"/>
    </row>
    <row r="18" spans="1:4" s="3" customFormat="1" ht="16.5">
      <c r="A18" s="16"/>
      <c r="B18" s="16"/>
      <c r="C18" s="27"/>
      <c r="D18" s="27"/>
    </row>
    <row r="19" spans="1:4" s="3" customFormat="1" ht="16.5">
      <c r="A19" s="16"/>
      <c r="B19" s="16"/>
      <c r="C19" s="27"/>
      <c r="D19" s="27"/>
    </row>
    <row r="20" spans="1:4" s="3" customFormat="1" ht="16.5">
      <c r="A20" s="16"/>
      <c r="B20" s="16"/>
      <c r="C20" s="27"/>
      <c r="D20" s="27"/>
    </row>
    <row r="21" spans="1:4" s="3" customFormat="1" ht="16.5">
      <c r="A21" s="16"/>
      <c r="B21" s="16"/>
      <c r="C21" s="27"/>
      <c r="D21" s="27"/>
    </row>
    <row r="22" spans="1:4" s="3" customFormat="1" ht="16.5">
      <c r="A22" s="16"/>
      <c r="B22" s="16"/>
      <c r="C22" s="27"/>
      <c r="D22" s="27"/>
    </row>
    <row r="23" spans="1:4" s="3" customFormat="1" ht="16.5">
      <c r="A23" s="16"/>
      <c r="B23" s="16"/>
      <c r="C23" s="27"/>
      <c r="D23" s="27"/>
    </row>
    <row r="24" ht="25.5" customHeight="1"/>
    <row r="25" spans="1:11" s="22" customFormat="1" ht="16.5">
      <c r="A25" s="28"/>
      <c r="F25" s="29"/>
      <c r="G25" s="29"/>
      <c r="H25" s="29"/>
      <c r="I25" s="29"/>
      <c r="J25" s="29"/>
      <c r="K25" s="29"/>
    </row>
    <row r="26" spans="1:4" s="3" customFormat="1" ht="16.5">
      <c r="A26" s="16"/>
      <c r="B26" s="16"/>
      <c r="C26" s="27"/>
      <c r="D26" s="27"/>
    </row>
    <row r="27" spans="1:4" s="3" customFormat="1" ht="16.5">
      <c r="A27" s="16"/>
      <c r="B27" s="16"/>
      <c r="C27" s="27"/>
      <c r="D27" s="27"/>
    </row>
    <row r="28" spans="1:4" s="3" customFormat="1" ht="16.5">
      <c r="A28" s="16"/>
      <c r="B28" s="16"/>
      <c r="C28" s="27"/>
      <c r="D28" s="27"/>
    </row>
  </sheetData>
  <sheetProtection/>
  <mergeCells count="1">
    <mergeCell ref="A1:H1"/>
  </mergeCells>
  <printOptions horizontalCentered="1"/>
  <pageMargins left="0.23" right="0.17" top="0.77" bottom="0.36" header="0.41" footer="0.17"/>
  <pageSetup fitToHeight="1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1:J39"/>
  <sheetViews>
    <sheetView view="pageBreakPreview" zoomScale="90" zoomScaleNormal="70" zoomScaleSheetLayoutView="90" zoomScalePageLayoutView="0" workbookViewId="0" topLeftCell="A1">
      <selection activeCell="M8" sqref="M8"/>
    </sheetView>
  </sheetViews>
  <sheetFormatPr defaultColWidth="9.00390625" defaultRowHeight="16.5"/>
  <cols>
    <col min="1" max="1" width="6.00390625" style="30" customWidth="1"/>
    <col min="2" max="9" width="8.875" style="30" customWidth="1"/>
    <col min="10" max="10" width="7.75390625" style="30" customWidth="1"/>
    <col min="11" max="15" width="8.875" style="30" customWidth="1"/>
    <col min="16" max="16" width="9.875" style="30" customWidth="1"/>
    <col min="17" max="16384" width="8.875" style="30" customWidth="1"/>
  </cols>
  <sheetData>
    <row r="1" spans="1:10" ht="29.25" customHeight="1">
      <c r="A1" s="183" t="s">
        <v>122</v>
      </c>
      <c r="B1" s="184"/>
      <c r="C1" s="184"/>
      <c r="D1" s="184"/>
      <c r="E1" s="184"/>
      <c r="F1" s="184"/>
      <c r="G1" s="184"/>
      <c r="H1" s="184"/>
      <c r="I1" s="185"/>
      <c r="J1" s="185"/>
    </row>
    <row r="2" ht="16.5">
      <c r="J2" s="19" t="s">
        <v>108</v>
      </c>
    </row>
    <row r="19" ht="24.75" customHeight="1"/>
    <row r="20" spans="1:10" ht="25.5" customHeight="1">
      <c r="A20" s="181" t="s">
        <v>123</v>
      </c>
      <c r="B20" s="182"/>
      <c r="C20" s="182"/>
      <c r="D20" s="182"/>
      <c r="E20" s="182"/>
      <c r="F20" s="182"/>
      <c r="G20" s="182"/>
      <c r="H20" s="182"/>
      <c r="I20" s="182"/>
      <c r="J20" s="182"/>
    </row>
    <row r="38" ht="9.75" customHeight="1"/>
    <row r="39" spans="1:10" ht="39" customHeight="1">
      <c r="A39" s="180" t="s">
        <v>124</v>
      </c>
      <c r="B39" s="180"/>
      <c r="C39" s="180"/>
      <c r="D39" s="180"/>
      <c r="E39" s="180"/>
      <c r="F39" s="180"/>
      <c r="G39" s="180"/>
      <c r="H39" s="180"/>
      <c r="I39" s="180"/>
      <c r="J39" s="180"/>
    </row>
  </sheetData>
  <sheetProtection/>
  <mergeCells count="3">
    <mergeCell ref="A39:J39"/>
    <mergeCell ref="A20:J20"/>
    <mergeCell ref="A1:J1"/>
  </mergeCells>
  <printOptions/>
  <pageMargins left="0.62" right="0.1968503937007874" top="0.9" bottom="0.3937007874015748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PCC</dc:creator>
  <cp:keywords/>
  <dc:description/>
  <cp:lastModifiedBy>Administrator</cp:lastModifiedBy>
  <cp:lastPrinted>2013-07-22T01:46:11Z</cp:lastPrinted>
  <dcterms:created xsi:type="dcterms:W3CDTF">2012-07-18T07:48:06Z</dcterms:created>
  <dcterms:modified xsi:type="dcterms:W3CDTF">2013-11-01T08:31:15Z</dcterms:modified>
  <cp:category/>
  <cp:version/>
  <cp:contentType/>
  <cp:contentStatus/>
</cp:coreProperties>
</file>